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775" windowHeight="8985"/>
  </bookViews>
  <sheets>
    <sheet name="Лист1" sheetId="1" r:id="rId1"/>
    <sheet name="для пенсионеров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2" l="1"/>
  <c r="G57" i="2"/>
  <c r="G97" i="2"/>
  <c r="G176" i="2"/>
  <c r="G181" i="2"/>
  <c r="G183" i="2"/>
  <c r="G243" i="2"/>
  <c r="E318" i="2"/>
  <c r="G318" i="2" s="1"/>
  <c r="E317" i="2"/>
  <c r="G317" i="2" s="1"/>
  <c r="E315" i="2"/>
  <c r="G315" i="2" s="1"/>
  <c r="E314" i="2"/>
  <c r="G314" i="2" s="1"/>
  <c r="E313" i="2"/>
  <c r="G313" i="2" s="1"/>
  <c r="E312" i="2"/>
  <c r="G312" i="2" s="1"/>
  <c r="E311" i="2"/>
  <c r="G311" i="2" s="1"/>
  <c r="E310" i="2"/>
  <c r="G310" i="2" s="1"/>
  <c r="E309" i="2"/>
  <c r="G309" i="2" s="1"/>
  <c r="E308" i="2"/>
  <c r="G308" i="2" s="1"/>
  <c r="E307" i="2"/>
  <c r="G307" i="2" s="1"/>
  <c r="E306" i="2"/>
  <c r="G306" i="2" s="1"/>
  <c r="E305" i="2"/>
  <c r="G305" i="2" s="1"/>
  <c r="E304" i="2"/>
  <c r="G304" i="2" s="1"/>
  <c r="E303" i="2"/>
  <c r="G303" i="2" s="1"/>
  <c r="E302" i="2"/>
  <c r="G302" i="2" s="1"/>
  <c r="E301" i="2"/>
  <c r="G301" i="2" s="1"/>
  <c r="E300" i="2"/>
  <c r="G300" i="2" s="1"/>
  <c r="E299" i="2"/>
  <c r="G299" i="2" s="1"/>
  <c r="E298" i="2"/>
  <c r="G298" i="2" s="1"/>
  <c r="E297" i="2"/>
  <c r="G297" i="2" s="1"/>
  <c r="E296" i="2"/>
  <c r="G296" i="2" s="1"/>
  <c r="E295" i="2"/>
  <c r="G295" i="2" s="1"/>
  <c r="E293" i="2"/>
  <c r="G293" i="2" s="1"/>
  <c r="E292" i="2"/>
  <c r="G292" i="2" s="1"/>
  <c r="E291" i="2"/>
  <c r="G291" i="2" s="1"/>
  <c r="E290" i="2"/>
  <c r="G290" i="2" s="1"/>
  <c r="E289" i="2"/>
  <c r="G289" i="2" s="1"/>
  <c r="E288" i="2"/>
  <c r="G288" i="2" s="1"/>
  <c r="E287" i="2"/>
  <c r="G287" i="2" s="1"/>
  <c r="E286" i="2"/>
  <c r="G286" i="2" s="1"/>
  <c r="E285" i="2"/>
  <c r="G285" i="2" s="1"/>
  <c r="E284" i="2"/>
  <c r="G284" i="2" s="1"/>
  <c r="E283" i="2"/>
  <c r="G283" i="2" s="1"/>
  <c r="E282" i="2"/>
  <c r="G282" i="2" s="1"/>
  <c r="E281" i="2"/>
  <c r="G281" i="2" s="1"/>
  <c r="E280" i="2"/>
  <c r="G280" i="2" s="1"/>
  <c r="E279" i="2"/>
  <c r="G279" i="2" s="1"/>
  <c r="E278" i="2"/>
  <c r="G278" i="2" s="1"/>
  <c r="E277" i="2"/>
  <c r="G277" i="2" s="1"/>
  <c r="E276" i="2"/>
  <c r="G276" i="2" s="1"/>
  <c r="E275" i="2"/>
  <c r="G275" i="2" s="1"/>
  <c r="E274" i="2"/>
  <c r="G274" i="2" s="1"/>
  <c r="E273" i="2"/>
  <c r="G273" i="2" s="1"/>
  <c r="E272" i="2"/>
  <c r="G272" i="2" s="1"/>
  <c r="E271" i="2"/>
  <c r="G271" i="2" s="1"/>
  <c r="E270" i="2"/>
  <c r="G270" i="2" s="1"/>
  <c r="E269" i="2"/>
  <c r="G269" i="2" s="1"/>
  <c r="E268" i="2"/>
  <c r="G268" i="2" s="1"/>
  <c r="E267" i="2"/>
  <c r="G267" i="2" s="1"/>
  <c r="E266" i="2"/>
  <c r="G266" i="2" s="1"/>
  <c r="E264" i="2"/>
  <c r="G264" i="2" s="1"/>
  <c r="E262" i="2"/>
  <c r="G262" i="2" s="1"/>
  <c r="E261" i="2"/>
  <c r="G261" i="2" s="1"/>
  <c r="E260" i="2"/>
  <c r="G260" i="2" s="1"/>
  <c r="E259" i="2"/>
  <c r="G259" i="2" s="1"/>
  <c r="E258" i="2"/>
  <c r="G258" i="2" s="1"/>
  <c r="E257" i="2"/>
  <c r="G257" i="2" s="1"/>
  <c r="E256" i="2"/>
  <c r="G256" i="2" s="1"/>
  <c r="E254" i="2"/>
  <c r="G254" i="2" s="1"/>
  <c r="E253" i="2"/>
  <c r="G253" i="2" s="1"/>
  <c r="E252" i="2"/>
  <c r="G252" i="2" s="1"/>
  <c r="E251" i="2"/>
  <c r="G251" i="2" s="1"/>
  <c r="E250" i="2"/>
  <c r="G250" i="2" s="1"/>
  <c r="E249" i="2"/>
  <c r="G249" i="2" s="1"/>
  <c r="E248" i="2"/>
  <c r="G248" i="2" s="1"/>
  <c r="E247" i="2"/>
  <c r="G247" i="2" s="1"/>
  <c r="E246" i="2"/>
  <c r="G246" i="2" s="1"/>
  <c r="E245" i="2"/>
  <c r="G245" i="2" s="1"/>
  <c r="E242" i="2"/>
  <c r="G242" i="2" s="1"/>
  <c r="E241" i="2"/>
  <c r="G241" i="2" s="1"/>
  <c r="E240" i="2"/>
  <c r="G240" i="2" s="1"/>
  <c r="E239" i="2"/>
  <c r="G239" i="2" s="1"/>
  <c r="E238" i="2"/>
  <c r="G238" i="2" s="1"/>
  <c r="E237" i="2"/>
  <c r="G237" i="2" s="1"/>
  <c r="E236" i="2"/>
  <c r="G236" i="2" s="1"/>
  <c r="E235" i="2"/>
  <c r="G235" i="2" s="1"/>
  <c r="E234" i="2"/>
  <c r="G234" i="2" s="1"/>
  <c r="E232" i="2"/>
  <c r="G232" i="2" s="1"/>
  <c r="E231" i="2"/>
  <c r="G231" i="2" s="1"/>
  <c r="E230" i="2"/>
  <c r="G230" i="2" s="1"/>
  <c r="E229" i="2"/>
  <c r="G229" i="2" s="1"/>
  <c r="E227" i="2"/>
  <c r="G227" i="2" s="1"/>
  <c r="E226" i="2"/>
  <c r="G226" i="2" s="1"/>
  <c r="E225" i="2"/>
  <c r="G225" i="2" s="1"/>
  <c r="E224" i="2"/>
  <c r="G224" i="2" s="1"/>
  <c r="E223" i="2"/>
  <c r="G223" i="2" s="1"/>
  <c r="E222" i="2"/>
  <c r="G222" i="2" s="1"/>
  <c r="E221" i="2"/>
  <c r="G221" i="2" s="1"/>
  <c r="E220" i="2"/>
  <c r="G220" i="2" s="1"/>
  <c r="E219" i="2"/>
  <c r="G219" i="2" s="1"/>
  <c r="E218" i="2"/>
  <c r="G218" i="2" s="1"/>
  <c r="E217" i="2"/>
  <c r="G217" i="2" s="1"/>
  <c r="E215" i="2"/>
  <c r="G215" i="2" s="1"/>
  <c r="E214" i="2"/>
  <c r="G214" i="2" s="1"/>
  <c r="E213" i="2"/>
  <c r="G213" i="2" s="1"/>
  <c r="E211" i="2"/>
  <c r="G211" i="2" s="1"/>
  <c r="E210" i="2"/>
  <c r="G210" i="2" s="1"/>
  <c r="E209" i="2"/>
  <c r="G209" i="2" s="1"/>
  <c r="E208" i="2"/>
  <c r="G208" i="2" s="1"/>
  <c r="E207" i="2"/>
  <c r="G207" i="2" s="1"/>
  <c r="E206" i="2"/>
  <c r="G206" i="2" s="1"/>
  <c r="E205" i="2"/>
  <c r="G205" i="2" s="1"/>
  <c r="E204" i="2"/>
  <c r="G204" i="2" s="1"/>
  <c r="E203" i="2"/>
  <c r="G203" i="2" s="1"/>
  <c r="E202" i="2"/>
  <c r="G202" i="2" s="1"/>
  <c r="E201" i="2"/>
  <c r="G201" i="2" s="1"/>
  <c r="E200" i="2"/>
  <c r="G200" i="2" s="1"/>
  <c r="E197" i="2"/>
  <c r="G197" i="2" s="1"/>
  <c r="E196" i="2"/>
  <c r="G196" i="2" s="1"/>
  <c r="E195" i="2"/>
  <c r="G195" i="2" s="1"/>
  <c r="E194" i="2"/>
  <c r="G194" i="2" s="1"/>
  <c r="E193" i="2"/>
  <c r="G193" i="2" s="1"/>
  <c r="E192" i="2"/>
  <c r="G192" i="2" s="1"/>
  <c r="E191" i="2"/>
  <c r="G191" i="2" s="1"/>
  <c r="E190" i="2"/>
  <c r="G190" i="2" s="1"/>
  <c r="E189" i="2"/>
  <c r="G189" i="2" s="1"/>
  <c r="E188" i="2"/>
  <c r="G188" i="2" s="1"/>
  <c r="E187" i="2"/>
  <c r="G187" i="2" s="1"/>
  <c r="E186" i="2"/>
  <c r="G186" i="2" s="1"/>
  <c r="E185" i="2"/>
  <c r="G185" i="2" s="1"/>
  <c r="E184" i="2"/>
  <c r="G184" i="2" s="1"/>
  <c r="E182" i="2"/>
  <c r="G182" i="2" s="1"/>
  <c r="E180" i="2"/>
  <c r="G180" i="2" s="1"/>
  <c r="E179" i="2"/>
  <c r="G179" i="2" s="1"/>
  <c r="E178" i="2"/>
  <c r="G178" i="2" s="1"/>
  <c r="E177" i="2"/>
  <c r="G177" i="2" s="1"/>
  <c r="E175" i="2"/>
  <c r="G175" i="2" s="1"/>
  <c r="E174" i="2"/>
  <c r="G174" i="2" s="1"/>
  <c r="E173" i="2"/>
  <c r="G173" i="2" s="1"/>
  <c r="E172" i="2"/>
  <c r="G172" i="2" s="1"/>
  <c r="E171" i="2"/>
  <c r="G171" i="2" s="1"/>
  <c r="E170" i="2"/>
  <c r="G170" i="2" s="1"/>
  <c r="E169" i="2"/>
  <c r="G169" i="2" s="1"/>
  <c r="E168" i="2"/>
  <c r="G168" i="2" s="1"/>
  <c r="E167" i="2"/>
  <c r="G167" i="2" s="1"/>
  <c r="E166" i="2"/>
  <c r="G166" i="2" s="1"/>
  <c r="E164" i="2"/>
  <c r="G164" i="2" s="1"/>
  <c r="E162" i="2"/>
  <c r="G162" i="2" s="1"/>
  <c r="E161" i="2"/>
  <c r="G161" i="2" s="1"/>
  <c r="E160" i="2"/>
  <c r="G160" i="2" s="1"/>
  <c r="E159" i="2"/>
  <c r="G159" i="2" s="1"/>
  <c r="E158" i="2"/>
  <c r="G158" i="2" s="1"/>
  <c r="E157" i="2"/>
  <c r="G157" i="2" s="1"/>
  <c r="E156" i="2"/>
  <c r="G156" i="2" s="1"/>
  <c r="E155" i="2"/>
  <c r="G155" i="2" s="1"/>
  <c r="E154" i="2"/>
  <c r="G154" i="2" s="1"/>
  <c r="E153" i="2"/>
  <c r="G153" i="2" s="1"/>
  <c r="E152" i="2"/>
  <c r="G152" i="2" s="1"/>
  <c r="E151" i="2"/>
  <c r="G151" i="2" s="1"/>
  <c r="E150" i="2"/>
  <c r="G150" i="2" s="1"/>
  <c r="E149" i="2"/>
  <c r="G149" i="2" s="1"/>
  <c r="E148" i="2"/>
  <c r="G148" i="2" s="1"/>
  <c r="E147" i="2"/>
  <c r="G147" i="2" s="1"/>
  <c r="E146" i="2"/>
  <c r="G146" i="2" s="1"/>
  <c r="E145" i="2"/>
  <c r="G145" i="2" s="1"/>
  <c r="E144" i="2"/>
  <c r="G144" i="2" s="1"/>
  <c r="H144" i="2" s="1"/>
  <c r="F141" i="2"/>
  <c r="E141" i="2"/>
  <c r="G141" i="2" s="1"/>
  <c r="F140" i="2"/>
  <c r="E140" i="2"/>
  <c r="G140" i="2" s="1"/>
  <c r="E139" i="2"/>
  <c r="G139" i="2" s="1"/>
  <c r="F138" i="2"/>
  <c r="E138" i="2"/>
  <c r="G138" i="2" s="1"/>
  <c r="F137" i="2"/>
  <c r="E137" i="2"/>
  <c r="G137" i="2" s="1"/>
  <c r="F136" i="2"/>
  <c r="F135" i="2"/>
  <c r="F134" i="2"/>
  <c r="E134" i="2"/>
  <c r="G134" i="2" s="1"/>
  <c r="F133" i="2"/>
  <c r="E133" i="2"/>
  <c r="G133" i="2" s="1"/>
  <c r="F132" i="2"/>
  <c r="E132" i="2"/>
  <c r="G132" i="2" s="1"/>
  <c r="F131" i="2"/>
  <c r="E131" i="2"/>
  <c r="G131" i="2" s="1"/>
  <c r="F130" i="2"/>
  <c r="E130" i="2"/>
  <c r="G130" i="2" s="1"/>
  <c r="E129" i="2"/>
  <c r="G129" i="2" s="1"/>
  <c r="E128" i="2"/>
  <c r="G128" i="2" s="1"/>
  <c r="E127" i="2"/>
  <c r="G127" i="2" s="1"/>
  <c r="E126" i="2"/>
  <c r="G126" i="2" s="1"/>
  <c r="E125" i="2"/>
  <c r="G125" i="2" s="1"/>
  <c r="E124" i="2"/>
  <c r="G124" i="2" s="1"/>
  <c r="E123" i="2"/>
  <c r="G123" i="2" s="1"/>
  <c r="E121" i="2"/>
  <c r="G121" i="2" s="1"/>
  <c r="F120" i="2"/>
  <c r="E120" i="2"/>
  <c r="G120" i="2" s="1"/>
  <c r="F119" i="2"/>
  <c r="E119" i="2"/>
  <c r="G119" i="2" s="1"/>
  <c r="F118" i="2"/>
  <c r="E118" i="2"/>
  <c r="G118" i="2" s="1"/>
  <c r="F117" i="2"/>
  <c r="E117" i="2"/>
  <c r="G117" i="2" s="1"/>
  <c r="F116" i="2"/>
  <c r="E116" i="2"/>
  <c r="G116" i="2" s="1"/>
  <c r="F115" i="2"/>
  <c r="E115" i="2"/>
  <c r="G115" i="2" s="1"/>
  <c r="F114" i="2"/>
  <c r="E114" i="2"/>
  <c r="G114" i="2" s="1"/>
  <c r="F113" i="2"/>
  <c r="E113" i="2"/>
  <c r="G113" i="2" s="1"/>
  <c r="F112" i="2"/>
  <c r="E112" i="2"/>
  <c r="G112" i="2" s="1"/>
  <c r="F111" i="2"/>
  <c r="E111" i="2"/>
  <c r="G111" i="2" s="1"/>
  <c r="F110" i="2"/>
  <c r="E110" i="2"/>
  <c r="G110" i="2" s="1"/>
  <c r="F109" i="2"/>
  <c r="E109" i="2"/>
  <c r="G109" i="2" s="1"/>
  <c r="F108" i="2"/>
  <c r="E108" i="2"/>
  <c r="G108" i="2" s="1"/>
  <c r="F107" i="2"/>
  <c r="E107" i="2"/>
  <c r="G107" i="2" s="1"/>
  <c r="E104" i="2"/>
  <c r="G104" i="2" s="1"/>
  <c r="E103" i="2"/>
  <c r="G103" i="2" s="1"/>
  <c r="E102" i="2"/>
  <c r="G102" i="2" s="1"/>
  <c r="E101" i="2"/>
  <c r="G101" i="2" s="1"/>
  <c r="E100" i="2"/>
  <c r="G100" i="2" s="1"/>
  <c r="E99" i="2"/>
  <c r="G99" i="2" s="1"/>
  <c r="E98" i="2"/>
  <c r="G98" i="2" s="1"/>
  <c r="E96" i="2"/>
  <c r="G96" i="2" s="1"/>
  <c r="E94" i="2"/>
  <c r="G94" i="2" s="1"/>
  <c r="E92" i="2"/>
  <c r="G92" i="2" s="1"/>
  <c r="E91" i="2"/>
  <c r="G91" i="2" s="1"/>
  <c r="E90" i="2"/>
  <c r="G90" i="2" s="1"/>
  <c r="E89" i="2"/>
  <c r="G89" i="2" s="1"/>
  <c r="E88" i="2"/>
  <c r="G88" i="2" s="1"/>
  <c r="E87" i="2"/>
  <c r="G87" i="2" s="1"/>
  <c r="E86" i="2"/>
  <c r="G86" i="2" s="1"/>
  <c r="E85" i="2"/>
  <c r="G85" i="2" s="1"/>
  <c r="E84" i="2"/>
  <c r="G84" i="2" s="1"/>
  <c r="E82" i="2"/>
  <c r="G82" i="2" s="1"/>
  <c r="E80" i="2"/>
  <c r="G80" i="2" s="1"/>
  <c r="E78" i="2"/>
  <c r="E76" i="2"/>
  <c r="G76" i="2" s="1"/>
  <c r="E75" i="2"/>
  <c r="G75" i="2" s="1"/>
  <c r="E74" i="2"/>
  <c r="G74" i="2" s="1"/>
  <c r="E73" i="2"/>
  <c r="G73" i="2" s="1"/>
  <c r="E72" i="2"/>
  <c r="G72" i="2" s="1"/>
  <c r="E71" i="2"/>
  <c r="G71" i="2" s="1"/>
  <c r="E70" i="2"/>
  <c r="G70" i="2" s="1"/>
  <c r="E69" i="2"/>
  <c r="G69" i="2" s="1"/>
  <c r="E68" i="2"/>
  <c r="G68" i="2" s="1"/>
  <c r="E67" i="2"/>
  <c r="G67" i="2" s="1"/>
  <c r="E66" i="2"/>
  <c r="G66" i="2" s="1"/>
  <c r="E65" i="2"/>
  <c r="G65" i="2" s="1"/>
  <c r="E64" i="2"/>
  <c r="G64" i="2" s="1"/>
  <c r="E63" i="2"/>
  <c r="G63" i="2" s="1"/>
  <c r="E62" i="2"/>
  <c r="G62" i="2" s="1"/>
  <c r="E61" i="2"/>
  <c r="G61" i="2" s="1"/>
  <c r="E60" i="2"/>
  <c r="G60" i="2" s="1"/>
  <c r="E59" i="2"/>
  <c r="G59" i="2" s="1"/>
  <c r="E58" i="2"/>
  <c r="G58" i="2" s="1"/>
  <c r="E56" i="2"/>
  <c r="G56" i="2" s="1"/>
  <c r="E54" i="2"/>
  <c r="G54" i="2" s="1"/>
  <c r="E53" i="2"/>
  <c r="G53" i="2" s="1"/>
  <c r="E51" i="2"/>
  <c r="G51" i="2" s="1"/>
  <c r="E49" i="2"/>
  <c r="G49" i="2" s="1"/>
  <c r="E47" i="2"/>
  <c r="G47" i="2" s="1"/>
  <c r="E45" i="2"/>
  <c r="G45" i="2" s="1"/>
  <c r="E43" i="2"/>
  <c r="G43" i="2" s="1"/>
  <c r="E41" i="2"/>
  <c r="G41" i="2" s="1"/>
  <c r="E39" i="2"/>
  <c r="G39" i="2" s="1"/>
  <c r="E38" i="2"/>
  <c r="G38" i="2" s="1"/>
  <c r="E36" i="2"/>
  <c r="G36" i="2" s="1"/>
  <c r="E34" i="2"/>
  <c r="G34" i="2" s="1"/>
  <c r="E32" i="2"/>
  <c r="G32" i="2" s="1"/>
  <c r="E30" i="2"/>
  <c r="G30" i="2" s="1"/>
  <c r="E29" i="2"/>
  <c r="G29" i="2" s="1"/>
  <c r="E27" i="2"/>
  <c r="G27" i="2" s="1"/>
  <c r="E26" i="2"/>
  <c r="G26" i="2" s="1"/>
  <c r="E25" i="2"/>
  <c r="G25" i="2" s="1"/>
  <c r="E24" i="2"/>
  <c r="G24" i="2" s="1"/>
  <c r="E22" i="2"/>
  <c r="G22" i="2" s="1"/>
  <c r="E20" i="2"/>
  <c r="G20" i="2" s="1"/>
  <c r="E18" i="2"/>
  <c r="G18" i="2" s="1"/>
</calcChain>
</file>

<file path=xl/sharedStrings.xml><?xml version="1.0" encoding="utf-8"?>
<sst xmlns="http://schemas.openxmlformats.org/spreadsheetml/2006/main" count="365" uniqueCount="340">
  <si>
    <t>Северский район</t>
  </si>
  <si>
    <t xml:space="preserve">                                                                </t>
  </si>
  <si>
    <t xml:space="preserve">                                              </t>
  </si>
  <si>
    <t>ПРЕЙСКУРАНТ</t>
  </si>
  <si>
    <t>№</t>
  </si>
  <si>
    <t>п/п</t>
  </si>
  <si>
    <t>взрослые</t>
  </si>
  <si>
    <t>дети</t>
  </si>
  <si>
    <t>Гинекологический кабинет</t>
  </si>
  <si>
    <t>Прием врача -акушера-гинеколога профилактический</t>
  </si>
  <si>
    <t>Дерматовенерологический  кабинет</t>
  </si>
  <si>
    <t>Прием врача – дерматовенеролога  профилактический</t>
  </si>
  <si>
    <t>Смотровой кабинет</t>
  </si>
  <si>
    <t>Прием специалистами в смотровом кабинете профилактический</t>
  </si>
  <si>
    <t>Инфекционный кабинет</t>
  </si>
  <si>
    <t>Врачебный прием - КИЗ (кабинет инфекционных заболеваний) профилактический</t>
  </si>
  <si>
    <t>КИЗ (забор анализа) профилактический</t>
  </si>
  <si>
    <t>Кардиологический кабинет</t>
  </si>
  <si>
    <t>Прием врача - кардиолога  профилактический</t>
  </si>
  <si>
    <t>Эндокринологический кабинет</t>
  </si>
  <si>
    <t>Неврологический кабинет</t>
  </si>
  <si>
    <t>Прием врача – невролога  профилактический</t>
  </si>
  <si>
    <t>Оториноларингологический  кабинет</t>
  </si>
  <si>
    <t>Прием врача - оториноларинголога  профилактический</t>
  </si>
  <si>
    <t>Хирургический кабинет</t>
  </si>
  <si>
    <t>Прием врача – хирурга профилактический</t>
  </si>
  <si>
    <t>Наркологический кабинет</t>
  </si>
  <si>
    <t>Прием врача-психиатра-нарколога профилактический</t>
  </si>
  <si>
    <t>Кабинет рентгенолога(флюрография)</t>
  </si>
  <si>
    <t>Прием врача – рентгенолога (флюрография) профилактический</t>
  </si>
  <si>
    <t>Фтизиатрический кабинет</t>
  </si>
  <si>
    <t>Прием врача – фтизиатра профилактический</t>
  </si>
  <si>
    <t>Психиатрический кабинет</t>
  </si>
  <si>
    <t>Прием врача – психиатра профилактический</t>
  </si>
  <si>
    <t>Кабинет врача функциональной диагностики</t>
  </si>
  <si>
    <t>Офтальмологический кабинет</t>
  </si>
  <si>
    <t>Прием врача -  офтальмолога профилактический</t>
  </si>
  <si>
    <t>Манипуляции: (1 услуга)</t>
  </si>
  <si>
    <t>- острота зрения без коррекции</t>
  </si>
  <si>
    <t>-острота зрения с коррекцией</t>
  </si>
  <si>
    <t>- определение рефракции</t>
  </si>
  <si>
    <t>- исследование цветоощущения</t>
  </si>
  <si>
    <t>- перимитрия поля зрения</t>
  </si>
  <si>
    <t>- характер зрения</t>
  </si>
  <si>
    <t>- осмотр глазного дна</t>
  </si>
  <si>
    <t>- наружный осмотр</t>
  </si>
  <si>
    <t>- подбор очков</t>
  </si>
  <si>
    <t>- перимитрия на цветовые объекты</t>
  </si>
  <si>
    <r>
      <t>-</t>
    </r>
    <r>
      <rPr>
        <sz val="12"/>
        <color theme="1"/>
        <rFont val="Times New Roman"/>
        <family val="1"/>
        <charset val="204"/>
      </rPr>
      <t>осмотр глазодвигательного аппарата</t>
    </r>
  </si>
  <si>
    <r>
      <t>-</t>
    </r>
    <r>
      <rPr>
        <sz val="12"/>
        <color theme="1"/>
        <rFont val="Times New Roman"/>
        <family val="1"/>
        <charset val="204"/>
      </rPr>
      <t>проба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канальциевая</t>
    </r>
  </si>
  <si>
    <r>
      <t>-</t>
    </r>
    <r>
      <rPr>
        <sz val="12"/>
        <color theme="1"/>
        <rFont val="Times New Roman"/>
        <family val="1"/>
        <charset val="204"/>
      </rPr>
      <t>определение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угла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косоглазия</t>
    </r>
  </si>
  <si>
    <r>
      <t>-</t>
    </r>
    <r>
      <rPr>
        <sz val="12"/>
        <color theme="1"/>
        <rFont val="Times New Roman"/>
        <family val="1"/>
        <charset val="204"/>
      </rPr>
      <t>проба с флюоресцином</t>
    </r>
  </si>
  <si>
    <r>
      <t>-</t>
    </r>
    <r>
      <rPr>
        <sz val="12"/>
        <color theme="1"/>
        <rFont val="Times New Roman"/>
        <family val="1"/>
        <charset val="204"/>
      </rPr>
      <t>офтальмоскопия с помощью электрического офтальмоскопа</t>
    </r>
  </si>
  <si>
    <r>
      <t>-</t>
    </r>
    <r>
      <rPr>
        <sz val="12"/>
        <color theme="1"/>
        <rFont val="Times New Roman"/>
        <family val="1"/>
        <charset val="204"/>
      </rPr>
      <t>исследование на демодекс (клещ)</t>
    </r>
  </si>
  <si>
    <r>
      <t>-</t>
    </r>
    <r>
      <rPr>
        <sz val="12"/>
        <color theme="1"/>
        <rFont val="Times New Roman"/>
        <family val="1"/>
        <charset val="204"/>
      </rPr>
      <t>удаление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инородного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тела</t>
    </r>
  </si>
  <si>
    <r>
      <t>-</t>
    </r>
    <r>
      <rPr>
        <sz val="12"/>
        <color theme="1"/>
        <rFont val="Times New Roman"/>
        <family val="1"/>
        <charset val="204"/>
      </rPr>
      <t>определение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ВГД</t>
    </r>
  </si>
  <si>
    <r>
      <t>-</t>
    </r>
    <r>
      <rPr>
        <sz val="12"/>
        <color theme="1"/>
        <rFont val="Times New Roman"/>
        <family val="1"/>
        <charset val="204"/>
      </rPr>
      <t>биомикроофтамоскопия</t>
    </r>
  </si>
  <si>
    <t>Подготовка кишечника к обследованию (клизма)</t>
  </si>
  <si>
    <t>Внутримышечная инъекция</t>
  </si>
  <si>
    <t>Внутривенная инъекция</t>
  </si>
  <si>
    <t>Массаж (1 у.е.)</t>
  </si>
  <si>
    <t>Баночный массаж (1 у.е.)</t>
  </si>
  <si>
    <t>Точечный массаж</t>
  </si>
  <si>
    <t>Корпоральная рефлексотерапия</t>
  </si>
  <si>
    <t>Аурикулярная рефлексотерапия</t>
  </si>
  <si>
    <t>Краниорефлексотерапия</t>
  </si>
  <si>
    <t>Лазерная рефлексотерапия</t>
  </si>
  <si>
    <t>Магниторефлексотерапия</t>
  </si>
  <si>
    <t>Дежурство бригады СМП при проведении мероприятий</t>
  </si>
  <si>
    <t>Стоимость ГСМ на 1 км</t>
  </si>
  <si>
    <t>Забор крови  из вены</t>
  </si>
  <si>
    <t>Вакцинация против дизентирии Зонне</t>
  </si>
  <si>
    <t>Вакцинация против гепатита А</t>
  </si>
  <si>
    <t>Вакцинация (Гриполл)</t>
  </si>
  <si>
    <t>Вакцинация Липтоспероз</t>
  </si>
  <si>
    <t>Диагностические исследования проводимые за пределами балансового времени</t>
  </si>
  <si>
    <t xml:space="preserve">УЗИ                               </t>
  </si>
  <si>
    <t>Печень,  желчный пузырь, поджелудочная железа, селезенка с лимфоузлами брюшной полости с ЦДК</t>
  </si>
  <si>
    <t>Печень, желчный пузырь с лимфоузлами брюшной полости с ЦДК</t>
  </si>
  <si>
    <t>Печень,  желчный пузырь с определ.функциями с ЦДК</t>
  </si>
  <si>
    <t>Поджелудочной железы с лимфоузлами брюшной полости с ЦДК</t>
  </si>
  <si>
    <t>Селезенки с лимфоузлами брюшной полости с ЦДК</t>
  </si>
  <si>
    <t>Почки, надпочечники с лимфоузлами с ЦДК</t>
  </si>
  <si>
    <t>Мочевой пузырь с определением остаточной мочи с Лимфоузлами с ЦДК</t>
  </si>
  <si>
    <t>Исследование предстательной железы с лимфоузлами с ЦДК</t>
  </si>
  <si>
    <t>Исследование органов мошонки с лимфоузлами с ЦДК</t>
  </si>
  <si>
    <t>Исследование полового члена с ЦДК</t>
  </si>
  <si>
    <t>Триплексное сканирование артерий конечностей (нижних или верхних)</t>
  </si>
  <si>
    <t>Триплексное сканирование вен конечностей (нижних или верхних)</t>
  </si>
  <si>
    <t>Триплексное сканирование внечерепных отделов брахиоцефальных артерий</t>
  </si>
  <si>
    <t>Исследование щитовидной железы с регионарными лимфоузлами с ЦДК</t>
  </si>
  <si>
    <t>Лимфатические узлы с ЦДК</t>
  </si>
  <si>
    <t>Женские половые органы при гинекологических заболеваниях с ЦДК</t>
  </si>
  <si>
    <t>Исследование в 1 триместре беременности с ЦДК</t>
  </si>
  <si>
    <t>Фетометрия, плацентометрия и оценка околоплодных вод по стандартному протоколу во 2-3 триместре беременности с ЦДК</t>
  </si>
  <si>
    <t>Фото плода</t>
  </si>
  <si>
    <t>Исследование желудка трансабдоминальное с лимфоузлами</t>
  </si>
  <si>
    <t>Исследование тонкого и толстого кишечника трансабдоминальное с лимфоузлами</t>
  </si>
  <si>
    <t>Исследование прямой кишки трансректальное с лимфоузлами</t>
  </si>
  <si>
    <t>Исследования плевры и плевральной  полости</t>
  </si>
  <si>
    <t>Снимок обследования</t>
  </si>
  <si>
    <t>Исследование Тимус (вилочковой железы)</t>
  </si>
  <si>
    <t>Исследование мягких тканей конечностей  с ЦДК</t>
  </si>
  <si>
    <t>Исследование слюнных желез с лимфоузлами</t>
  </si>
  <si>
    <t>Допплерография сосудов головного мозга</t>
  </si>
  <si>
    <t>ЛАБОРАТОРИЯ</t>
  </si>
  <si>
    <t xml:space="preserve">Гематологические и клинические анализы                                 </t>
  </si>
  <si>
    <t>Микроосадочная  реакция (МОР) крови</t>
  </si>
  <si>
    <t>Общий анализ крови (определяется визуально)</t>
  </si>
  <si>
    <t>Общий анализ крови (определяется с помощью гемоанализатора)</t>
  </si>
  <si>
    <t>Подсчет ретикулоцитов (анализ)</t>
  </si>
  <si>
    <t>Анализ мочи общий</t>
  </si>
  <si>
    <t>Анализ мочи по Нечипоренко</t>
  </si>
  <si>
    <t>Анализ мочи по Зимницкому</t>
  </si>
  <si>
    <t>Анализ мочи на диастазу</t>
  </si>
  <si>
    <t>Мазок на флору и клеточные элементы</t>
  </si>
  <si>
    <t>Мазок на цитологию</t>
  </si>
  <si>
    <t>Спермограмма</t>
  </si>
  <si>
    <t>Кал на яйцеглист</t>
  </si>
  <si>
    <t>Соскоб на энтеробиоз</t>
  </si>
  <si>
    <t>Тромбоциты</t>
  </si>
  <si>
    <t>Эритроциты</t>
  </si>
  <si>
    <t>Лейкоцитарная формула</t>
  </si>
  <si>
    <t>Базофильная зернистость эритроцитов</t>
  </si>
  <si>
    <t>Тельца Гейнца</t>
  </si>
  <si>
    <t>Проба Реберга (анализ)</t>
  </si>
  <si>
    <t>Гемоглабин</t>
  </si>
  <si>
    <t>Иммунологические анализы</t>
  </si>
  <si>
    <t>Определение простатспецифического антигена  ПСА</t>
  </si>
  <si>
    <t>Определение актива реакции Вассермана</t>
  </si>
  <si>
    <t>Определение группы крови и резус принадлежности антител</t>
  </si>
  <si>
    <t>Определение антистрептолизина – О в сыворотке крови</t>
  </si>
  <si>
    <t>Определение антител вируса гепатита  В (австралийский антиген)</t>
  </si>
  <si>
    <t>Определение антител вируса гепатита С</t>
  </si>
  <si>
    <t>Ревматоидный фактор</t>
  </si>
  <si>
    <t>Определение онко-маркера СА-125</t>
  </si>
  <si>
    <t>Определение онко-маркера СА-19,9</t>
  </si>
  <si>
    <t>Определение онко-маркера КЭА</t>
  </si>
  <si>
    <t>Биохимические анализы</t>
  </si>
  <si>
    <t>Определение глюкозы в сыворотке крови</t>
  </si>
  <si>
    <t>Общий белок и белковые фракции</t>
  </si>
  <si>
    <t>Определение амилазы в сыворотке крови</t>
  </si>
  <si>
    <t>Определение холестерина в сыворотке крови</t>
  </si>
  <si>
    <t>Определение креатинина в сыворотке крови</t>
  </si>
  <si>
    <t>Определение мочевины</t>
  </si>
  <si>
    <t>Определение альбумина</t>
  </si>
  <si>
    <t>Определение общего билирубина в сыворотке крови</t>
  </si>
  <si>
    <t>Тимоловая проба</t>
  </si>
  <si>
    <t>Трансаминаза  АЛТ</t>
  </si>
  <si>
    <t>Трансаминаза  АСТ</t>
  </si>
  <si>
    <t>Анализ на щелочную фосфотазу</t>
  </si>
  <si>
    <t>Определение С- реактивного белка в сыворотке</t>
  </si>
  <si>
    <t xml:space="preserve"> </t>
  </si>
  <si>
    <t>Определение мочевой кислоты</t>
  </si>
  <si>
    <t>Определение протромбинового времени и международного нормализованного отношения МНО</t>
  </si>
  <si>
    <t>Исследование времени свертываемости по Сухареву (ручной метод)</t>
  </si>
  <si>
    <t>Определение липидов низкой плотности</t>
  </si>
  <si>
    <t>Определение триглициридов в сыворотке крови (ручной метод)</t>
  </si>
  <si>
    <t>Определение фибриногена в плазме крови</t>
  </si>
  <si>
    <t>Обнаружение вируса методом полимеразной</t>
  </si>
  <si>
    <t>цепной реакции (ПЦР)</t>
  </si>
  <si>
    <t>Обнаружение цитомегаловируса методом ПЦР</t>
  </si>
  <si>
    <t>Обнаружение гарднереллы методом ПЦР</t>
  </si>
  <si>
    <t>Обнаружение микоплазмы гениталиум</t>
  </si>
  <si>
    <t>Обнаружение микоплазмы гоминис</t>
  </si>
  <si>
    <t>Обнаружение уреаплазмы</t>
  </si>
  <si>
    <t>Обнаружение  хламидии трахоматис</t>
  </si>
  <si>
    <t>Обнаружение трихомонады</t>
  </si>
  <si>
    <t>Обнаружение гонококка</t>
  </si>
  <si>
    <t>Обнаружение  простого герпеса 1 и 2 группы</t>
  </si>
  <si>
    <t>Обнаружение папилломы тип 16</t>
  </si>
  <si>
    <t>Обнаружение папилломы тип 18</t>
  </si>
  <si>
    <t>Обнаружение кандида альбиканс</t>
  </si>
  <si>
    <t>Ренгенобследование</t>
  </si>
  <si>
    <t>Органы грудной клетки в 2х проекциях</t>
  </si>
  <si>
    <t>Грудной отдел позвоночника</t>
  </si>
  <si>
    <t>Шейный отдел позвоночника</t>
  </si>
  <si>
    <t>Обзорная брюшной полости</t>
  </si>
  <si>
    <t>Ренгеноскопия желудка и пищевода</t>
  </si>
  <si>
    <t>Описание снимка врачом</t>
  </si>
  <si>
    <t>Маммография</t>
  </si>
  <si>
    <t>Крестца,копчика</t>
  </si>
  <si>
    <t>Ребер</t>
  </si>
  <si>
    <t>Конечностей</t>
  </si>
  <si>
    <t>Придаточных пазух носа</t>
  </si>
  <si>
    <r>
      <t xml:space="preserve">      </t>
    </r>
    <r>
      <rPr>
        <b/>
        <sz val="12"/>
        <color theme="1"/>
        <rFont val="Times New Roman"/>
        <family val="1"/>
        <charset val="204"/>
      </rPr>
      <t>Эндоскопические исследования</t>
    </r>
  </si>
  <si>
    <t>Фиброэзофагогастродуаденоскопия (диагностическая)</t>
  </si>
  <si>
    <t>Фиброэзофагогастродуаденоскопия (лечебная)</t>
  </si>
  <si>
    <t>Колоноскопия (диагностическая)</t>
  </si>
  <si>
    <t>Колоноскопия (лечебная)</t>
  </si>
  <si>
    <r>
      <t xml:space="preserve">          </t>
    </r>
    <r>
      <rPr>
        <b/>
        <sz val="12"/>
        <color theme="1"/>
        <rFont val="Times New Roman"/>
        <family val="1"/>
        <charset val="204"/>
      </rPr>
      <t>Стационар -   стоимость 1 к/д</t>
    </r>
  </si>
  <si>
    <t>Стационар на дому 1к\д.</t>
  </si>
  <si>
    <t>Дневной стационар 1к\д.</t>
  </si>
  <si>
    <t>Терапевтическое</t>
  </si>
  <si>
    <t>Неврологическое</t>
  </si>
  <si>
    <t>Гинекологическое</t>
  </si>
  <si>
    <t>Акушерское</t>
  </si>
  <si>
    <t>Инфекционное</t>
  </si>
  <si>
    <t>Детское</t>
  </si>
  <si>
    <t>Хирургическое</t>
  </si>
  <si>
    <t>Взятие мазка</t>
  </si>
  <si>
    <t>Осмотр кожных покровов</t>
  </si>
  <si>
    <t>Анализ крови на МОР</t>
  </si>
  <si>
    <t>Прочие услуги</t>
  </si>
  <si>
    <t>Освидетельствование на право работы в военизированной охране, службах спецсвязи, аппарате инкосации, банковских структурах и службах, которым разрешено ношение оружия и его применение (женщины)</t>
  </si>
  <si>
    <t>Освидетельствование на право работы в военизированной охране, службах спецсвязи, аппарате инкосации, банковских структурах и службах, которым разрешено ношение оружия и его применение (мужчины)</t>
  </si>
  <si>
    <t>Освидетельствование на право хранения и ношения оружия</t>
  </si>
  <si>
    <t>Обязательное медицинское освидетельствование водителей транспортных средств (кандидатов в водители транспортных средств) категория «A», «В».</t>
  </si>
  <si>
    <t>Обязательное медицинское освидетельствование водителей транспортных средств (кандидатов в водители транспортных средств) категория «A», «В», «С»,«D», «СЕ», «DE», «Tm», «ТВ», и подкатегорий «С1», «D1», «С1Е», «D1E»</t>
  </si>
  <si>
    <t>Проведение обследования на урогенитальную инфекцию (2 приема)</t>
  </si>
  <si>
    <t>- уролог</t>
  </si>
  <si>
    <t>- гинеколог</t>
  </si>
  <si>
    <t>- дерматовенеролог</t>
  </si>
  <si>
    <t>Предрейсовый осмотр водителей</t>
  </si>
  <si>
    <t>Послерейсовый осмотр водителей</t>
  </si>
  <si>
    <t>Оформление санаторно-курортной карты</t>
  </si>
  <si>
    <t>Повторное оформление выписок из амбулаторной карты</t>
  </si>
  <si>
    <t>Решение о допуске при мед.осмотрах</t>
  </si>
  <si>
    <t>Тонометрия, динамометрия</t>
  </si>
  <si>
    <t>Услуги медицинского регистратора</t>
  </si>
  <si>
    <t>Психокоррекционная услуга медицинского психолога</t>
  </si>
  <si>
    <t>Психологическое обследование с применением методов диагностики</t>
  </si>
  <si>
    <t>Медицинское освидетельствование на состояние алкогольной наркотической экспертизы</t>
  </si>
  <si>
    <t>Патологоанатомическое отделение</t>
  </si>
  <si>
    <t>Вскрытие</t>
  </si>
  <si>
    <t>Гистоисследование биопсийного материала 1 категории</t>
  </si>
  <si>
    <t>571-00</t>
  </si>
  <si>
    <t>Гистоисследование биопсийного материала 2 категории</t>
  </si>
  <si>
    <t>1386-00</t>
  </si>
  <si>
    <t>Гистоисследование биопсийного материала 3 категории</t>
  </si>
  <si>
    <t>1658-00</t>
  </si>
  <si>
    <t>Гистоисследование операционного материала 1 категории</t>
  </si>
  <si>
    <t>Гистоисследование операционного материала 2 категории</t>
  </si>
  <si>
    <t>Гистоисследование операционного материала 3 категории</t>
  </si>
  <si>
    <t>Аутопсия 1 категории сложности</t>
  </si>
  <si>
    <t>461-00</t>
  </si>
  <si>
    <t>Аутопсия 2 категории сложности</t>
  </si>
  <si>
    <t>1276-00</t>
  </si>
  <si>
    <t>Аутопсия 3 категории сложности</t>
  </si>
  <si>
    <t>1548-00</t>
  </si>
  <si>
    <t>Немедицинские услуги «Предпохоронная подготовка»</t>
  </si>
  <si>
    <t>Сохранение тела в холодильнике (1 сутки)</t>
  </si>
  <si>
    <t>1250-00</t>
  </si>
  <si>
    <t>Сохранение тела в холодильнике (последующие сутки)</t>
  </si>
  <si>
    <t>597-00</t>
  </si>
  <si>
    <t>Бальзамирование</t>
  </si>
  <si>
    <t>5000-00</t>
  </si>
  <si>
    <t>Косметический уход за телом</t>
  </si>
  <si>
    <t>1500-00</t>
  </si>
  <si>
    <t>Туалет тела</t>
  </si>
  <si>
    <t>Бритье</t>
  </si>
  <si>
    <t>500-00</t>
  </si>
  <si>
    <t>Одевание</t>
  </si>
  <si>
    <t>Исследование вестибулярного аппарата</t>
  </si>
  <si>
    <t>Обследование сосудов</t>
  </si>
  <si>
    <t>Обследование сосудов аппаратом Ангиаскан</t>
  </si>
  <si>
    <t>Онкологический кабинет</t>
  </si>
  <si>
    <t>Прием врача-онколога профилактический</t>
  </si>
  <si>
    <t>Фетометрия, оценка органов плода, плацентометрия и оценка околоплодных вод по расширенному протоколу с ЦДК</t>
  </si>
  <si>
    <t>Фетометрия, оценка органов плода, плацентометрия и оценка околоплодных вод по расширенному протоколу, допплерографическое исследование маточно-плацентарного плодового кровотока во 2-3 триместре</t>
  </si>
  <si>
    <t>Урологический кабинет</t>
  </si>
  <si>
    <t>Прием врача-уролога профилактический</t>
  </si>
  <si>
    <t>Компьютерная томография</t>
  </si>
  <si>
    <t>КТ головы без контраста</t>
  </si>
  <si>
    <t>КТ головы с контрастом</t>
  </si>
  <si>
    <t>КТ предплечья и кисти без контраста</t>
  </si>
  <si>
    <t>КТ предплечья и кисти с контрастом</t>
  </si>
  <si>
    <t>КТ плеча без контраста</t>
  </si>
  <si>
    <t>КТ плеча с контрастом</t>
  </si>
  <si>
    <t>КТ голени и стопы без контраста</t>
  </si>
  <si>
    <t>КТ голени и стопы с контрастом</t>
  </si>
  <si>
    <t>КТ бедра без контраста</t>
  </si>
  <si>
    <t>КТ бедра с контрастом</t>
  </si>
  <si>
    <t>КТ голеностопного сустава без контраста</t>
  </si>
  <si>
    <t>КТ голеностопного сустава с контрастом</t>
  </si>
  <si>
    <t>КТ плечевого сустава без контраста</t>
  </si>
  <si>
    <t>КТ плечевого сустава с контрастом</t>
  </si>
  <si>
    <t>КТ коленного сустава без контраста</t>
  </si>
  <si>
    <t>КТ коленного сустава с контрастом</t>
  </si>
  <si>
    <t>КТ тазобедренного сустава без контраста</t>
  </si>
  <si>
    <t>КТ тазобедренного сустава с контрастом</t>
  </si>
  <si>
    <t>КТ малого таза без контраста</t>
  </si>
  <si>
    <t>КТ малого таза с контрастом</t>
  </si>
  <si>
    <t>КТ живота без контраста</t>
  </si>
  <si>
    <t>КТ живота с контрастом</t>
  </si>
  <si>
    <t>КТ грудной клетки без контраста</t>
  </si>
  <si>
    <t>КТ грудной клетки с контрастом</t>
  </si>
  <si>
    <t>КТ шеи без контраста</t>
  </si>
  <si>
    <t>КТ шеи с контрастом</t>
  </si>
  <si>
    <t>КТ поясничного отдела позвоночника без контраста</t>
  </si>
  <si>
    <t>КТ поясничного отдела позвоночника с контрастом</t>
  </si>
  <si>
    <t>Директор  МКУ МО СР«ЦБ ЦРБ»                                               Л.Г. Левадко</t>
  </si>
  <si>
    <t>Наименование услуг</t>
  </si>
  <si>
    <t>в том числе:</t>
  </si>
  <si>
    <t>Анализ на флору и клеточные элементы</t>
  </si>
  <si>
    <t>Прививочный кабинет</t>
  </si>
  <si>
    <t>Исследование нижней полой вены ее ветвей</t>
  </si>
  <si>
    <t>Палата повышенной комфортности 1 койко день</t>
  </si>
  <si>
    <t xml:space="preserve"> Терапевтический кабинет</t>
  </si>
  <si>
    <t>Кабинет профпатолога</t>
  </si>
  <si>
    <t>Оформление справки психиатра-нарколога</t>
  </si>
  <si>
    <t>Оформление справки психиатра</t>
  </si>
  <si>
    <t>Физиотерапевтическое отделение</t>
  </si>
  <si>
    <t>Консультация врача-рефлексртерапевта</t>
  </si>
  <si>
    <t>действующие цены</t>
  </si>
  <si>
    <t>Лечебно-диагностический прием пациента специалистами поликлиники</t>
  </si>
  <si>
    <t>Прием врача-терапевта профилактический</t>
  </si>
  <si>
    <t>Прием врача-профпатолога</t>
  </si>
  <si>
    <t>Прием врача- эндокринолога профилактический</t>
  </si>
  <si>
    <t xml:space="preserve">             МЕДИЦИНСКИЕ ОСМОТРЫ, ПРОФОСМОТРЫ</t>
  </si>
  <si>
    <t>Прием пациента без страхового полиса (специалистами)</t>
  </si>
  <si>
    <t>Посещение  на дому пациента специалистами поликлиники</t>
  </si>
  <si>
    <t>Стоимость без НДС (руб.)</t>
  </si>
  <si>
    <t xml:space="preserve">цен на платные медицинские услуги, оказываемые муниципальным бюджетным учреждением здравоохранения муниципального образования Северский район  «Северская ЦРБ» </t>
  </si>
  <si>
    <t xml:space="preserve">Глава администрации                                                                   Главный врач </t>
  </si>
  <si>
    <t>от______№_______                                                       от ________№______</t>
  </si>
  <si>
    <t>"Северская ЦРБ"</t>
  </si>
  <si>
    <t xml:space="preserve">Муниципального образования                                                     МБУЗ  МО  СР </t>
  </si>
  <si>
    <r>
      <t>«Согласовано»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«</t>
    </r>
    <r>
      <rPr>
        <sz val="14"/>
        <color theme="1"/>
        <rFont val="Times New Roman"/>
        <family val="1"/>
        <charset val="204"/>
      </rPr>
      <t>Утверждаю»</t>
    </r>
  </si>
  <si>
    <t>____________А.Ш. Джарим                                  ___________ М.А. Анаников</t>
  </si>
  <si>
    <t>с 1 августа 2016 года</t>
  </si>
  <si>
    <t>Исследование молочной железы с регионарными лимфоузлами с ЦДК (цветным доплеровским картированием)</t>
  </si>
  <si>
    <t>Нейросонография (до 1 года)</t>
  </si>
  <si>
    <t>Эхокардиография В-и-М-режиме с цветным картированием и доплеровским анализом</t>
  </si>
  <si>
    <t>Химико-токсикологическое исследование</t>
  </si>
  <si>
    <t>Исследование аудиометрическое</t>
  </si>
  <si>
    <t xml:space="preserve"> Снятие ЭКГ</t>
  </si>
  <si>
    <t>Прием врача – функциональной диагностики (расшифровка ЭКГ</t>
  </si>
  <si>
    <t>Со скидкой пенсионеры</t>
  </si>
  <si>
    <t>Приложение к ПРЕЙСКУРАНТУ</t>
  </si>
  <si>
    <t xml:space="preserve">Спирография </t>
  </si>
  <si>
    <t>Зам.главного врача</t>
  </si>
  <si>
    <t>по экономическим вопросам</t>
  </si>
  <si>
    <t>Л.Г. Левадко</t>
  </si>
  <si>
    <t xml:space="preserve">Муниципального образования                                                     </t>
  </si>
  <si>
    <t xml:space="preserve">____________А.Ш. Джарим                                  </t>
  </si>
  <si>
    <t>___________ М.А. Анаников</t>
  </si>
  <si>
    <t>МБУЗ  МО  СР "Северская ЦРБ"</t>
  </si>
  <si>
    <t xml:space="preserve">Глава администрации            </t>
  </si>
  <si>
    <t xml:space="preserve"> Главный врач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</si>
</sst>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" fontId="4" fillId="0" borderId="3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1" fontId="2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vertical="center"/>
    </xf>
    <xf numFmtId="0" fontId="1" fillId="0" borderId="1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vchyanNV/Desktop/&#1055;&#1051;&#1040;&#1058;&#1053;&#1067;&#1045;/&#1055;&#1083;&#1072;&#1090;&#1085;&#1099;&#1077;%202016/&#1055;&#1083;&#1072;&#1090;&#1085;&#1099;&#1077;%20&#1089;%2001.08.2016&#1075;/&#1042;&#1072;&#1082;&#1094;&#1080;&#1085;&#1072;&#1094;&#1080;&#1103;_&#1087;&#1088;&#1080;&#1074;&#1080;&#1074;&#1086;&#1095;&#1085;&#1072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vchyanNV/Desktop/&#1055;&#1051;&#1040;&#1058;&#1053;&#1067;&#1045;/&#1055;&#1083;&#1072;&#1090;&#1085;&#1099;&#1077;%202016/&#1055;&#1083;&#1072;&#1090;&#1085;&#1099;&#1077;%20&#1089;%2001.08.2016&#1075;/&#1044;&#1077;&#1078;&#1091;&#1088;&#1089;&#1090;&#1074;&#1086;%20&#1073;&#1088;&#1080;&#1075;&#1072;&#1076;&#1099;%20&#1057;&#1052;&#1055;%20&#1087;&#1088;&#1080;%20&#1087;&#1088;&#1086;&#1074;&#1077;&#1076;&#1077;&#1085;&#1080;&#1080;%20&#1084;&#1077;&#1088;&#1086;&#1087;&#1088;&#1080;&#1103;&#1090;&#1080;&#1081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vchyanNV/Desktop/&#1055;&#1051;&#1040;&#1058;&#1053;&#1067;&#1045;/&#1055;&#1083;&#1072;&#1090;&#1085;&#1099;&#1077;%202016/&#1055;&#1083;&#1072;&#1090;&#1085;&#1099;&#1077;%20&#1089;%2001.08.2016&#1075;/&#1059;&#1047;&#1048;_&#1089;%2001.08.2016&#1075;.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vchyanNV/Desktop/&#1055;&#1051;&#1040;&#1058;&#1053;&#1067;&#1045;/&#1055;&#1083;&#1072;&#1090;&#1085;&#1099;&#1077;%202016/&#1055;&#1083;&#1072;&#1090;&#1085;&#1099;&#1077;%20&#1089;%2001.08.2016&#1075;/&#1050;&#1083;&#1080;&#1085;&#1080;&#1082;&#1086;-&#1076;&#1080;&#1072;&#1075;&#1085;&#1086;&#1089;&#1090;&#1080;&#1095;&#1077;&#1089;&#1082;&#1072;&#1103;%20&#1083;&#1072;&#1073;&#1086;&#1088;&#1072;&#1090;&#1086;&#1088;&#1080;&#1103;_&#1059;&#1088;&#1086;&#1075;&#1077;&#1085;&#1080;&#1090;&#1072;&#1083;&#1100;&#1085;&#1072;&#1103;%20&#1080;&#1085;&#1092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vchyanNV/Desktop/&#1055;&#1051;&#1040;&#1058;&#1053;&#1067;&#1045;/&#1055;&#1083;&#1072;&#1090;&#1085;&#1099;&#1077;%202016/&#1055;&#1083;&#1072;&#1090;&#1085;&#1099;&#1077;%20&#1089;%2001.08.2016&#1075;/&#1069;&#1085;&#1076;&#1086;&#1089;&#1082;&#1086;&#1087;&#1080;&#1095;&#1077;&#1089;&#1082;&#1080;&#1077;%20&#1080;&#1089;&#1089;&#1083;&#1077;&#1076;&#1086;&#1074;&#1072;&#1085;&#1080;&#110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vchyanNV/Desktop/&#1055;&#1051;&#1040;&#1058;&#1053;&#1067;&#1045;/&#1055;&#1083;&#1072;&#1090;&#1085;&#1099;&#1077;%202016/&#1055;&#1083;&#1072;&#1090;&#1085;&#1099;&#1077;%20&#1089;%2001.08.2016&#1075;/&#1057;&#1090;&#1072;&#1094;&#1080;&#1086;&#1085;&#1072;&#1088;-&#1089;&#1090;&#1086;&#1080;&#1084;&#1086;&#1089;&#1090;&#1100;%201%20&#1082;&#1086;&#1081;&#1082;&#1086;%20&#1076;&#1085;&#1103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vchyanNV/Desktop/&#1055;&#1051;&#1040;&#1058;&#1053;&#1067;&#1045;/&#1055;&#1083;&#1072;&#1090;&#1085;&#1099;&#1077;%202016/&#1055;&#1083;&#1072;&#1090;&#1085;&#1099;&#1077;%20&#1089;%2001.08.2016&#1075;/&#1055;&#1072;&#1090;&#1072;&#1083;&#1072;&#1075;&#1086;&#1072;&#1085;&#1072;&#1090;&#1086;&#1084;&#1080;&#1095;&#1077;&#1089;&#1082;&#1086;&#1077;%20&#1086;&#1090;&#1076;&#1077;&#1083;&#1077;&#1085;&#1080;&#1077;%20&#1079;&#1087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vchyanNV/Desktop/&#1055;&#1051;&#1040;&#1058;&#1053;&#1067;&#1045;/&#1055;&#1083;&#1072;&#1090;&#1085;&#1099;&#1077;%202016/&#1055;&#1083;&#1072;&#1090;&#1085;&#1099;&#1077;%20&#1089;%2001.08.2016&#1075;/&#1054;&#1073;&#1089;&#1083;&#1077;&#1076;&#1086;&#1074;&#1072;&#1085;&#1080;&#1077;%20&#1089;&#1086;&#1089;&#1091;&#1076;&#1086;&#1074;%20&#1072;&#1087;&#1087;&#1072;&#1088;&#1072;&#1090;&#1086;&#1084;%20&#1040;&#1085;&#1075;&#1080;&#1072;&#1089;&#1082;&#1072;&#1085;%20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vchyanNV/Desktop/&#1055;&#1051;&#1040;&#1058;&#1053;&#1067;&#1045;/&#1055;&#1083;&#1072;&#1090;&#1085;&#1099;&#1077;%202016/&#1055;&#1083;&#1072;&#1090;&#1085;&#1099;&#1077;%20&#1089;%2001.08.2016&#1075;/&#1050;&#1086;&#1084;&#1087;&#1100;&#1102;&#1090;&#1077;&#1088;&#1085;&#1072;&#1103;%20&#1090;&#1086;&#1084;&#1086;&#1075;&#1088;&#1072;&#1092;&#1080;&#110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vchyanNV/Desktop/&#1055;&#1051;&#1040;&#1058;&#1053;&#1067;&#1045;/&#1055;&#1083;&#1072;&#1090;&#1085;&#1099;&#1077;%202016/&#1055;&#1083;&#1072;&#1090;&#1085;&#1099;&#1077;%20&#1089;%2001.08.2016&#1075;/&#1054;&#1090;&#1086;&#1088;&#1080;&#1085;&#1086;&#1083;&#1072;&#1088;.&#1082;&#1072;&#1073;_&#1072;&#1091;&#1076;&#1080;&#1086;.&#1080;&#1089;&#1089;&#1083;&#1077;&#1076;&#1086;&#1074;&#1072;&#1085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vchyanNV/Desktop/&#1055;&#1051;&#1040;&#1058;&#1053;&#1067;&#1045;/&#1055;&#1083;&#1072;&#1090;&#1085;&#1099;&#1077;%202016/&#1055;&#1083;&#1072;&#1090;&#1085;&#1099;&#1077;%20&#1089;%2001.08.2016&#1075;/&#1052;&#1077;&#1076;.&#1086;&#1089;&#1084;&#1086;&#1090;&#1088;&#1099;_&#1042;&#1086;&#1076;&#1080;&#1090;&#1077;&#1083;&#1100;&#1089;&#1082;&#1072;&#1103;_&#1054;&#1093;&#1088;&#1072;&#1085;&#1072;_&#1054;&#1088;&#1091;&#1078;&#1080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vchyanNV/Desktop/&#1055;&#1051;&#1040;&#1058;&#1053;&#1067;&#1045;/&#1055;&#1083;&#1072;&#1090;&#1085;&#1099;&#1077;%202016/&#1055;&#1083;&#1072;&#1090;&#1085;&#1099;&#1077;%20&#1089;%2001.08.2016&#1075;/&#1057;&#1084;&#1086;&#1090;&#1088;&#1086;&#1074;&#1086;&#1081;%20&#1082;&#1072;&#1073;&#1080;&#1085;&#1077;&#10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vchyanNV/Desktop/&#1055;&#1051;&#1040;&#1058;&#1053;&#1067;&#1045;/&#1055;&#1083;&#1072;&#1090;&#1085;&#1099;&#1077;%202016/&#1055;&#1083;&#1072;&#1090;&#1085;&#1099;&#1077;%20&#1089;%2001.08.2016&#1075;/&#1048;&#1089;&#1089;&#1083;&#1077;&#1076;&#1086;&#1074;&#1072;&#1085;&#1080;&#1077;%20&#1074;&#1077;&#1089;&#1090;&#1080;&#1073;&#1091;&#1083;&#1103;&#1088;&#1085;&#1086;&#1075;&#1086;%20&#1072;&#1087;&#1087;&#1072;&#1088;&#1072;&#1090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vchyanNV/Desktop/&#1055;&#1051;&#1040;&#1058;&#1053;&#1067;&#1045;/&#1055;&#1083;&#1072;&#1090;&#1085;&#1099;&#1077;%202016/&#1055;&#1083;&#1072;&#1090;&#1085;&#1099;&#1077;%20&#1089;%2001.08.2016&#1075;/&#1056;&#1077;&#1085;&#1075;&#1077;&#1085;&#1086;&#1073;&#1089;&#1083;&#1077;&#1076;&#1086;&#1074;&#1072;&#1085;&#1080;&#110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vchyanNV/Desktop/&#1055;&#1051;&#1040;&#1058;&#1053;&#1067;&#1045;/&#1055;&#1083;&#1072;&#1090;&#1085;&#1099;&#1077;%202016/&#1055;&#1083;&#1072;&#1090;&#1085;&#1099;&#1077;%20&#1089;%2001.08.2016&#1075;/&#1054;&#1092;&#1090;&#1072;&#1083;&#1100;&#1084;&#1086;&#1083;&#1086;&#1075;&#1080;&#1095;&#1077;&#1089;&#1082;&#1080;&#1081;%20&#1082;&#1072;&#1073;&#1080;&#1085;&#1077;&#109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vchyanNV/Desktop/&#1055;&#1051;&#1040;&#1058;&#1053;&#1067;&#1045;/&#1055;&#1083;&#1072;&#1090;&#1085;&#1099;&#1077;%202016/&#1055;&#1083;&#1072;&#1090;&#1085;&#1099;&#1077;%20&#1089;%2001.08.2016&#1075;/&#1055;&#1088;&#1086;&#1092;&#1087;&#1072;&#1090;&#1086;&#1083;&#1086;&#107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2;&#1083;&#1080;&#1094;&#1082;&#1072;&#1103;%20&#1054;&#1083;&#1100;&#1075;&#1072;/&#1055;&#1051;&#1040;&#1058;&#1053;&#1067;&#1045;/&#1053;&#1072;&#1095;&#1080;&#1089;&#1083;&#1077;&#1085;&#1080;&#1077;%20&#1079;&#1072;&#1088;&#1072;&#1073;&#1086;&#1090;&#1085;&#1086;&#1081;%20&#1087;&#1083;&#1072;&#1090;&#1099;/&#1055;&#1088;&#1086;&#1095;&#1080;&#1077;%20&#1091;&#1089;&#1083;&#1091;&#1075;&#108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vchyanNV/Desktop/&#1055;&#1051;&#1040;&#1058;&#1053;&#1067;&#1045;/&#1055;&#1083;&#1072;&#1090;&#1085;&#1099;&#1077;%202016/&#1055;&#1083;&#1072;&#1090;&#1085;&#1099;&#1077;%20&#1089;%2001.08.2016&#1075;/&#1056;&#1077;&#1092;&#1083;&#1077;&#1082;&#1089;&#1086;&#1090;&#1077;&#1088;&#1072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B24">
            <v>49.831552981682222</v>
          </cell>
          <cell r="C24">
            <v>80.141412665434416</v>
          </cell>
          <cell r="D24">
            <v>1175.4471027181423</v>
          </cell>
          <cell r="E24">
            <v>1971.0471027181425</v>
          </cell>
          <cell r="F24">
            <v>179.77110271814232</v>
          </cell>
          <cell r="G24">
            <v>166.24710271814237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B24">
            <v>1056.4089486772318</v>
          </cell>
        </row>
        <row r="26">
          <cell r="D26">
            <v>6.21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ЗИД"/>
      <sheetName val="МТС"/>
      <sheetName val="мягкий"/>
      <sheetName val="матер.запасы 2012"/>
      <sheetName val="амортизация 2012"/>
      <sheetName val="Косвенные расходы"/>
    </sheetNames>
    <sheetDataSet>
      <sheetData sheetId="0">
        <row r="24">
          <cell r="B24">
            <v>999.74822199979508</v>
          </cell>
          <cell r="C24">
            <v>874.92746502216926</v>
          </cell>
          <cell r="D24">
            <v>999.74822199979508</v>
          </cell>
          <cell r="E24">
            <v>874.77969424982075</v>
          </cell>
          <cell r="F24">
            <v>999.74822199979508</v>
          </cell>
          <cell r="G24">
            <v>874.77969424982075</v>
          </cell>
          <cell r="H24">
            <v>999.74822199979508</v>
          </cell>
          <cell r="I24">
            <v>874.77969424982075</v>
          </cell>
          <cell r="J24">
            <v>950.14962021259112</v>
          </cell>
          <cell r="K24">
            <v>839.78091768601723</v>
          </cell>
          <cell r="L24">
            <v>699.97960948936634</v>
          </cell>
          <cell r="M24">
            <v>619.7821583031955</v>
          </cell>
          <cell r="N24">
            <v>799.90128032617599</v>
          </cell>
          <cell r="O24">
            <v>700.11362028540407</v>
          </cell>
          <cell r="P24">
            <v>500.1362678157472</v>
          </cell>
          <cell r="Q24">
            <v>450.11923433877882</v>
          </cell>
          <cell r="R24">
            <v>500.1362678157472</v>
          </cell>
          <cell r="S24">
            <v>450.11923433877882</v>
          </cell>
          <cell r="T24">
            <v>750.17461127657032</v>
          </cell>
          <cell r="U24">
            <v>655.35278486699906</v>
          </cell>
          <cell r="V24">
            <v>300.16125887972686</v>
          </cell>
          <cell r="W24">
            <v>265.26610151976098</v>
          </cell>
          <cell r="X24">
            <v>750.17461127657032</v>
          </cell>
          <cell r="Y24">
            <v>655.35278486699906</v>
          </cell>
          <cell r="Z24">
            <v>849.62794937578144</v>
          </cell>
          <cell r="AA24">
            <v>754.87445570380874</v>
          </cell>
          <cell r="AB24">
            <v>899.82295116298542</v>
          </cell>
          <cell r="AC24">
            <v>790.44508226761229</v>
          </cell>
          <cell r="AD24">
            <v>849.62794937578144</v>
          </cell>
          <cell r="AE24">
            <v>754.87445570380874</v>
          </cell>
          <cell r="AF24">
            <v>899.82295116298542</v>
          </cell>
          <cell r="AG24">
            <v>600.05793865255691</v>
          </cell>
          <cell r="AL24">
            <v>789.7696130637745</v>
          </cell>
          <cell r="AM24">
            <v>789.7696130637745</v>
          </cell>
          <cell r="AN24">
            <v>900.22295116298551</v>
          </cell>
          <cell r="AP24">
            <v>930.08628568778829</v>
          </cell>
          <cell r="AQ24">
            <v>999.74462199979519</v>
          </cell>
          <cell r="AR24">
            <v>122.04958446850912</v>
          </cell>
          <cell r="AS24">
            <v>442.47793150374036</v>
          </cell>
          <cell r="AT24">
            <v>387.16819006577282</v>
          </cell>
          <cell r="AU24">
            <v>650.25294043976089</v>
          </cell>
          <cell r="AV24">
            <v>570.02132288479083</v>
          </cell>
          <cell r="AW24">
            <v>512.13626781574726</v>
          </cell>
          <cell r="AX24">
            <v>448.11923433877882</v>
          </cell>
          <cell r="BA24">
            <v>261.3662570925228</v>
          </cell>
          <cell r="BB24">
            <v>228.69547495595742</v>
          </cell>
          <cell r="BC24">
            <v>100.11791720610775</v>
          </cell>
          <cell r="BD24">
            <v>94.603177555344274</v>
          </cell>
          <cell r="BE24">
            <v>518.1482678157472</v>
          </cell>
          <cell r="BF24">
            <v>454.42973433877881</v>
          </cell>
          <cell r="BH24">
            <v>500.14527861178476</v>
          </cell>
          <cell r="BJ24">
            <v>500.07027861178477</v>
          </cell>
          <cell r="BM24">
            <v>500.00460055334594</v>
          </cell>
          <cell r="BN24">
            <v>439.92902548417771</v>
          </cell>
          <cell r="BO24">
            <v>500.00460055334594</v>
          </cell>
          <cell r="BP24">
            <v>439.92902548417771</v>
          </cell>
          <cell r="BS24">
            <v>512.13626781574726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иохимия"/>
      <sheetName val="Гематолог"/>
      <sheetName val="Иммунологические"/>
      <sheetName val="ПЦД"/>
      <sheetName val="Урогенит инф"/>
    </sheetNames>
    <sheetDataSet>
      <sheetData sheetId="0">
        <row r="24">
          <cell r="B24">
            <v>112.67475474161</v>
          </cell>
          <cell r="C24">
            <v>164.07490104611949</v>
          </cell>
          <cell r="D24">
            <v>99.824718165482622</v>
          </cell>
          <cell r="E24">
            <v>74.124645013227877</v>
          </cell>
          <cell r="F24">
            <v>74.124645013227877</v>
          </cell>
          <cell r="G24">
            <v>99.824718165482622</v>
          </cell>
          <cell r="H24">
            <v>99.824718165482622</v>
          </cell>
          <cell r="I24">
            <v>99.824718165482622</v>
          </cell>
          <cell r="J24">
            <v>86.974681589355257</v>
          </cell>
          <cell r="K24">
            <v>138.37482789386476</v>
          </cell>
          <cell r="M24">
            <v>86.907481589355257</v>
          </cell>
          <cell r="N24">
            <v>74.124645013227877</v>
          </cell>
          <cell r="O24">
            <v>74.124645013227877</v>
          </cell>
          <cell r="P24">
            <v>86.974681589355257</v>
          </cell>
          <cell r="Q24">
            <v>61.274608437100497</v>
          </cell>
          <cell r="R24">
            <v>74.124645013227877</v>
          </cell>
          <cell r="S24">
            <v>74.124645013227877</v>
          </cell>
          <cell r="T24">
            <v>112.67475474161</v>
          </cell>
        </row>
      </sheetData>
      <sheetData sheetId="1">
        <row r="24">
          <cell r="B24">
            <v>99.803864990933064</v>
          </cell>
          <cell r="C24">
            <v>191.12652657945534</v>
          </cell>
          <cell r="D24">
            <v>228.51452440310777</v>
          </cell>
          <cell r="E24">
            <v>164.20119469702041</v>
          </cell>
          <cell r="F24">
            <v>150.13852875580295</v>
          </cell>
          <cell r="G24">
            <v>177.06386063823786</v>
          </cell>
          <cell r="H24">
            <v>125.61319687336803</v>
          </cell>
          <cell r="I24">
            <v>125.61319687336803</v>
          </cell>
          <cell r="J24">
            <v>164.03319469702041</v>
          </cell>
          <cell r="K24">
            <v>177.06386063823786</v>
          </cell>
          <cell r="L24">
            <v>357.14118381528237</v>
          </cell>
          <cell r="M24">
            <v>189.92652657945536</v>
          </cell>
          <cell r="N24">
            <v>138.47586281458547</v>
          </cell>
          <cell r="O24">
            <v>228.51452440310777</v>
          </cell>
          <cell r="P24">
            <v>215.6518584618903</v>
          </cell>
          <cell r="Q24">
            <v>112.75053093215055</v>
          </cell>
          <cell r="R24">
            <v>177.06386063823786</v>
          </cell>
          <cell r="S24">
            <v>177.06386063823786</v>
          </cell>
          <cell r="T24">
            <v>151.33852875580294</v>
          </cell>
          <cell r="U24">
            <v>125.61319687336803</v>
          </cell>
        </row>
      </sheetData>
      <sheetData sheetId="2">
        <row r="24">
          <cell r="B24">
            <v>228.32508392675641</v>
          </cell>
          <cell r="C24">
            <v>164.07490104611949</v>
          </cell>
          <cell r="D24">
            <v>254.02515707901119</v>
          </cell>
          <cell r="E24">
            <v>151.22486446999213</v>
          </cell>
          <cell r="F24">
            <v>266.8751936551385</v>
          </cell>
          <cell r="G24">
            <v>164.07490104611949</v>
          </cell>
          <cell r="H24">
            <v>138.37482789386476</v>
          </cell>
          <cell r="I24">
            <v>203.12501077450159</v>
          </cell>
          <cell r="J24">
            <v>202.62501077450159</v>
          </cell>
          <cell r="K24">
            <v>202.62501077450159</v>
          </cell>
        </row>
      </sheetData>
      <sheetData sheetId="3">
        <row r="24">
          <cell r="B24">
            <v>392.02487448418901</v>
          </cell>
          <cell r="C24">
            <v>392.02487448418901</v>
          </cell>
          <cell r="D24">
            <v>392.02487448418901</v>
          </cell>
          <cell r="E24">
            <v>392.02487448418901</v>
          </cell>
          <cell r="F24">
            <v>392.02487448418901</v>
          </cell>
          <cell r="G24">
            <v>392.02487448418901</v>
          </cell>
          <cell r="H24">
            <v>392.02487448418901</v>
          </cell>
          <cell r="I24">
            <v>392.02487448418901</v>
          </cell>
          <cell r="J24">
            <v>392.02487448418901</v>
          </cell>
          <cell r="K24">
            <v>392.02487448418901</v>
          </cell>
          <cell r="L24">
            <v>392.02487448418901</v>
          </cell>
          <cell r="M24">
            <v>392.02487448418901</v>
          </cell>
        </row>
      </sheetData>
      <sheetData sheetId="4">
        <row r="22">
          <cell r="B22">
            <v>244.51740313311771</v>
          </cell>
          <cell r="C22">
            <v>249.44473880445167</v>
          </cell>
          <cell r="D22">
            <v>272.78022545312888</v>
          </cell>
          <cell r="E22">
            <v>249.44473880445167</v>
          </cell>
          <cell r="F22">
            <v>255.80775458558381</v>
          </cell>
          <cell r="G22">
            <v>249.44473880445167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B24">
            <v>971.33549695336558</v>
          </cell>
          <cell r="C24">
            <v>1457.0032454300488</v>
          </cell>
          <cell r="D24">
            <v>1750.0703716000628</v>
          </cell>
          <cell r="E24">
            <v>1909.1676781091592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ционары"/>
      <sheetName val="амортизация"/>
      <sheetName val="медикаменты"/>
      <sheetName val="Хирургия"/>
      <sheetName val="Хирургия дн.пр."/>
      <sheetName val="Гинекология"/>
      <sheetName val="Гинекология дн.пр."/>
      <sheetName val="Инфекционное отд."/>
      <sheetName val="Инфекционное дн.пр."/>
      <sheetName val="Днев.стац."/>
    </sheetNames>
    <sheetDataSet>
      <sheetData sheetId="0">
        <row r="24">
          <cell r="B24">
            <v>836.72462766724902</v>
          </cell>
          <cell r="C24">
            <v>774.27402944511221</v>
          </cell>
          <cell r="D24">
            <v>1608.263264827028</v>
          </cell>
          <cell r="E24">
            <v>2166.576627688145</v>
          </cell>
          <cell r="F24">
            <v>1803.380628171717</v>
          </cell>
          <cell r="G24">
            <v>2635.6674817252706</v>
          </cell>
          <cell r="H24">
            <v>1702.3280863008881</v>
          </cell>
          <cell r="I24">
            <v>1663.2963133233334</v>
          </cell>
          <cell r="J24">
            <v>1504.546507758007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густ"/>
      <sheetName val="Лист1"/>
      <sheetName val="Лист2"/>
    </sheetNames>
    <sheetDataSet>
      <sheetData sheetId="0">
        <row r="24">
          <cell r="B24">
            <v>2262.9487799999997</v>
          </cell>
          <cell r="C24">
            <v>1250.2324799999997</v>
          </cell>
          <cell r="D24">
            <v>596.55023999999992</v>
          </cell>
          <cell r="E24">
            <v>4999.9492800000007</v>
          </cell>
          <cell r="F24">
            <v>499.66289999999992</v>
          </cell>
          <cell r="G24">
            <v>1500.25728</v>
          </cell>
          <cell r="H24">
            <v>1500.1492799999999</v>
          </cell>
          <cell r="I24">
            <v>510.60006000000004</v>
          </cell>
          <cell r="J24">
            <v>571.13088000000005</v>
          </cell>
          <cell r="K24">
            <v>1386.2587199999998</v>
          </cell>
          <cell r="L24">
            <v>1657.9886400000005</v>
          </cell>
          <cell r="M24">
            <v>571.13088000000005</v>
          </cell>
          <cell r="N24">
            <v>1386.2587199999998</v>
          </cell>
          <cell r="O24">
            <v>1657.9886400000005</v>
          </cell>
          <cell r="P24">
            <v>460.99392</v>
          </cell>
          <cell r="Q24">
            <v>1275.9537600000001</v>
          </cell>
          <cell r="R24">
            <v>1548.1996800000002</v>
          </cell>
        </row>
      </sheetData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B24">
            <v>557.40283785087308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Т_расчет"/>
      <sheetName val="амортиз"/>
      <sheetName val="Лист3"/>
    </sheetNames>
    <sheetDataSet>
      <sheetData sheetId="0">
        <row r="24">
          <cell r="B24">
            <v>806.93904958694202</v>
          </cell>
          <cell r="C24">
            <v>3189.2385825429737</v>
          </cell>
          <cell r="D24">
            <v>806.93904958694202</v>
          </cell>
          <cell r="E24">
            <v>3189.2385825429737</v>
          </cell>
          <cell r="F24">
            <v>806.93904958694202</v>
          </cell>
          <cell r="G24">
            <v>3189.2385825429737</v>
          </cell>
          <cell r="H24">
            <v>806.93904958694202</v>
          </cell>
          <cell r="I24">
            <v>3189.2385825429737</v>
          </cell>
          <cell r="J24">
            <v>806.93904958694202</v>
          </cell>
          <cell r="K24">
            <v>3189.2385825429737</v>
          </cell>
          <cell r="L24">
            <v>806.93904958694202</v>
          </cell>
          <cell r="M24">
            <v>3189.2385825429737</v>
          </cell>
          <cell r="N24">
            <v>806.93904958694202</v>
          </cell>
          <cell r="O24">
            <v>3189.2385825429737</v>
          </cell>
          <cell r="P24">
            <v>806.93904958694202</v>
          </cell>
          <cell r="Q24">
            <v>3189.2385825429737</v>
          </cell>
          <cell r="R24">
            <v>806.93904958694202</v>
          </cell>
          <cell r="S24">
            <v>3189.2385825429737</v>
          </cell>
          <cell r="T24">
            <v>806.93904958694202</v>
          </cell>
          <cell r="U24">
            <v>3189.2385825429737</v>
          </cell>
          <cell r="V24">
            <v>1415.1576484550378</v>
          </cell>
          <cell r="W24">
            <v>3594.7176484550378</v>
          </cell>
          <cell r="X24">
            <v>806.93904958694202</v>
          </cell>
          <cell r="Y24">
            <v>3189.2385825429737</v>
          </cell>
          <cell r="Z24">
            <v>806.93904958694202</v>
          </cell>
          <cell r="AA24">
            <v>3189.2385825429737</v>
          </cell>
          <cell r="AB24">
            <v>806.93904958694202</v>
          </cell>
          <cell r="AC24">
            <v>3189.2385825429737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осмотр (2)"/>
      <sheetName val="Лист1 (2)"/>
      <sheetName val="Лист1"/>
      <sheetName val="профосмотр"/>
      <sheetName val="Лист3"/>
    </sheetNames>
    <sheetDataSet>
      <sheetData sheetId="0"/>
      <sheetData sheetId="1">
        <row r="22">
          <cell r="B22">
            <v>380.46157797625932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осмотр"/>
      <sheetName val="Водит ком(А_В)"/>
      <sheetName val="Водит_ком(ABCD)"/>
      <sheetName val="Оружие"/>
      <sheetName val="Воениз охрана(ж)"/>
      <sheetName val="Воениз охрана(м)"/>
      <sheetName val="Алкогол_нарк"/>
      <sheetName val="Лист5"/>
    </sheetNames>
    <sheetDataSet>
      <sheetData sheetId="0">
        <row r="24">
          <cell r="B24">
            <v>103.63939686259948</v>
          </cell>
          <cell r="C24">
            <v>124.88845152852795</v>
          </cell>
          <cell r="D24">
            <v>134.12334019363425</v>
          </cell>
          <cell r="E24">
            <v>99.419340193634241</v>
          </cell>
          <cell r="F24">
            <v>50.049090358800612</v>
          </cell>
          <cell r="G24">
            <v>90.014312399076545</v>
          </cell>
          <cell r="H24">
            <v>116.37803735870716</v>
          </cell>
          <cell r="I24">
            <v>104.01818288063687</v>
          </cell>
          <cell r="J24">
            <v>88.84887673332409</v>
          </cell>
          <cell r="K24">
            <v>113.09094630450949</v>
          </cell>
          <cell r="L24">
            <v>105.02850079571654</v>
          </cell>
          <cell r="M24">
            <v>0</v>
          </cell>
          <cell r="N24">
            <v>101.34191052409868</v>
          </cell>
          <cell r="O24">
            <v>127.10522762046064</v>
          </cell>
          <cell r="R24">
            <v>108.73879637135913</v>
          </cell>
          <cell r="S24">
            <v>153.84984174778174</v>
          </cell>
          <cell r="T24">
            <v>121.50903573815158</v>
          </cell>
          <cell r="U24">
            <v>220.25601788040285</v>
          </cell>
        </row>
      </sheetData>
      <sheetData sheetId="1">
        <row r="18">
          <cell r="G18">
            <v>723.06580760043812</v>
          </cell>
        </row>
      </sheetData>
      <sheetData sheetId="2">
        <row r="18">
          <cell r="I18">
            <v>1133.1213301040061</v>
          </cell>
        </row>
      </sheetData>
      <sheetData sheetId="3">
        <row r="24">
          <cell r="G24">
            <v>515.89199032800354</v>
          </cell>
        </row>
      </sheetData>
      <sheetData sheetId="4">
        <row r="17">
          <cell r="J17">
            <v>1163.0433490882631</v>
          </cell>
        </row>
      </sheetData>
      <sheetData sheetId="5">
        <row r="17">
          <cell r="J17">
            <v>1157.1466097146424</v>
          </cell>
        </row>
      </sheetData>
      <sheetData sheetId="6">
        <row r="24">
          <cell r="F24">
            <v>928.38347149352046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B24">
            <v>67.09407009681712</v>
          </cell>
          <cell r="C24">
            <v>67.09407009681712</v>
          </cell>
          <cell r="F24">
            <v>99.803864990933064</v>
          </cell>
          <cell r="G24">
            <v>164.03319469702041</v>
          </cell>
          <cell r="H24">
            <v>398.0251998815877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B24">
            <v>149.81022933434866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">
          <cell r="B25">
            <v>99.961690886380623</v>
          </cell>
          <cell r="D25">
            <v>556.02917712848375</v>
          </cell>
          <cell r="E25">
            <v>389.28690715755346</v>
          </cell>
          <cell r="F25">
            <v>313.01555730290232</v>
          </cell>
          <cell r="G25">
            <v>328.26982727383256</v>
          </cell>
          <cell r="K25">
            <v>420.3227969540651</v>
          </cell>
          <cell r="L25">
            <v>389.81425701220456</v>
          </cell>
          <cell r="P25">
            <v>678.06333689592554</v>
          </cell>
          <cell r="Q25">
            <v>114.56474739011162</v>
          </cell>
          <cell r="T25">
            <v>770.64365643080919</v>
          </cell>
          <cell r="U25">
            <v>465.55825701220465</v>
          </cell>
          <cell r="V25">
            <v>358.77836721569298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C24">
            <v>61.443154487828608</v>
          </cell>
          <cell r="D24">
            <v>97.98411748182258</v>
          </cell>
          <cell r="E24">
            <v>88.84887673332409</v>
          </cell>
          <cell r="F24">
            <v>52.307913739330111</v>
          </cell>
          <cell r="G24">
            <v>70.578395236327111</v>
          </cell>
          <cell r="H24">
            <v>52.307913739330111</v>
          </cell>
          <cell r="I24">
            <v>107.11935823032108</v>
          </cell>
          <cell r="J24">
            <v>52.307913739330111</v>
          </cell>
          <cell r="K24">
            <v>125.38983972731806</v>
          </cell>
          <cell r="L24">
            <v>152.79556197281357</v>
          </cell>
          <cell r="M24">
            <v>79.713635984825601</v>
          </cell>
          <cell r="N24">
            <v>107.11935823032108</v>
          </cell>
          <cell r="O24">
            <v>90.048876733324093</v>
          </cell>
          <cell r="P24">
            <v>100.98411748182258</v>
          </cell>
          <cell r="Q24">
            <v>107.11935823032108</v>
          </cell>
          <cell r="R24">
            <v>107.11935823032108</v>
          </cell>
          <cell r="S24">
            <v>152.79556197281357</v>
          </cell>
          <cell r="T24">
            <v>52.307913739330111</v>
          </cell>
          <cell r="U24">
            <v>116.25459897881956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патолог"/>
      <sheetName val="норма времени"/>
      <sheetName val="материалы 2012"/>
      <sheetName val="амортизация 2012"/>
      <sheetName val="МТС пофпат"/>
      <sheetName val="мягкий"/>
      <sheetName val="Косвенные расходы"/>
      <sheetName val="ФОТ"/>
      <sheetName val="Лист2"/>
    </sheetNames>
    <sheetDataSet>
      <sheetData sheetId="0">
        <row r="24">
          <cell r="B24">
            <v>233.13647145524516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мтс"/>
      <sheetName val="материалы"/>
      <sheetName val="норма времени "/>
      <sheetName val="амортизация "/>
      <sheetName val="Медикаменты"/>
    </sheetNames>
    <sheetDataSet>
      <sheetData sheetId="0">
        <row r="24">
          <cell r="B24">
            <v>251.24563423879547</v>
          </cell>
          <cell r="C24">
            <v>251.24563423879547</v>
          </cell>
          <cell r="D24">
            <v>251.24563423879547</v>
          </cell>
          <cell r="F24">
            <v>282.70911736269852</v>
          </cell>
          <cell r="G24">
            <v>282.70911736269852</v>
          </cell>
          <cell r="H24">
            <v>282.70911736269852</v>
          </cell>
          <cell r="I24">
            <v>347.9793002433355</v>
          </cell>
          <cell r="J24">
            <v>347.9793002433355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G9" sqref="G9"/>
    </sheetView>
  </sheetViews>
  <sheetFormatPr defaultRowHeight="15" x14ac:dyDescent="0.25"/>
  <cols>
    <col min="1" max="1" width="4.42578125" style="27" customWidth="1"/>
    <col min="2" max="2" width="61.42578125" style="27" customWidth="1"/>
    <col min="3" max="3" width="10.7109375" style="26" hidden="1" customWidth="1"/>
    <col min="4" max="4" width="9" style="26" hidden="1" customWidth="1"/>
    <col min="5" max="5" width="12.42578125" style="26" customWidth="1"/>
    <col min="6" max="6" width="11.7109375" style="26" hidden="1" customWidth="1"/>
  </cols>
  <sheetData>
    <row r="1" spans="1:8" s="39" customFormat="1" ht="18.75" x14ac:dyDescent="0.25">
      <c r="A1" s="1" t="s">
        <v>318</v>
      </c>
      <c r="B1" s="1"/>
      <c r="C1" s="41"/>
      <c r="D1" s="41"/>
      <c r="E1" s="41"/>
      <c r="F1" s="41"/>
    </row>
    <row r="2" spans="1:8" s="39" customFormat="1" ht="18.75" x14ac:dyDescent="0.3">
      <c r="A2" s="1" t="s">
        <v>338</v>
      </c>
      <c r="B2" s="40"/>
      <c r="C2" s="41"/>
      <c r="D2" s="41"/>
      <c r="E2" s="41"/>
      <c r="F2" s="41"/>
      <c r="G2" s="108" t="s">
        <v>339</v>
      </c>
    </row>
    <row r="3" spans="1:8" s="39" customFormat="1" ht="18.75" x14ac:dyDescent="0.3">
      <c r="A3" s="1" t="s">
        <v>334</v>
      </c>
      <c r="B3" s="40"/>
      <c r="C3" s="41"/>
      <c r="D3" s="41"/>
      <c r="G3" s="108" t="s">
        <v>337</v>
      </c>
    </row>
    <row r="4" spans="1:8" s="39" customFormat="1" ht="18.75" x14ac:dyDescent="0.25">
      <c r="A4" s="1" t="s">
        <v>0</v>
      </c>
      <c r="B4" s="40"/>
      <c r="C4" s="41"/>
      <c r="D4" s="41"/>
      <c r="E4" s="107"/>
      <c r="F4" s="107"/>
    </row>
    <row r="5" spans="1:8" ht="18.75" x14ac:dyDescent="0.3">
      <c r="A5" s="1" t="s">
        <v>335</v>
      </c>
      <c r="G5" s="108" t="s">
        <v>336</v>
      </c>
    </row>
    <row r="6" spans="1:8" ht="18.75" x14ac:dyDescent="0.25">
      <c r="A6" s="1" t="s">
        <v>315</v>
      </c>
    </row>
    <row r="7" spans="1:8" ht="18.75" x14ac:dyDescent="0.25">
      <c r="A7" s="1" t="s">
        <v>1</v>
      </c>
    </row>
    <row r="8" spans="1:8" ht="18.75" x14ac:dyDescent="0.25">
      <c r="A8" s="1" t="s">
        <v>2</v>
      </c>
    </row>
    <row r="9" spans="1:8" ht="18.75" x14ac:dyDescent="0.25">
      <c r="A9" s="90" t="s">
        <v>329</v>
      </c>
      <c r="B9" s="90"/>
      <c r="C9" s="90"/>
      <c r="D9" s="90"/>
      <c r="E9" s="90"/>
      <c r="F9" s="90"/>
      <c r="G9" s="25"/>
      <c r="H9" s="25"/>
    </row>
    <row r="10" spans="1:8" ht="60.75" customHeight="1" x14ac:dyDescent="0.25">
      <c r="A10" s="89" t="s">
        <v>313</v>
      </c>
      <c r="B10" s="89"/>
      <c r="C10" s="89"/>
      <c r="D10" s="89"/>
      <c r="E10" s="89"/>
      <c r="F10" s="89"/>
      <c r="G10" s="37"/>
      <c r="H10" s="37"/>
    </row>
    <row r="11" spans="1:8" ht="19.5" thickBot="1" x14ac:dyDescent="0.35">
      <c r="A11" s="2"/>
      <c r="B11" s="85"/>
      <c r="C11" s="85"/>
      <c r="D11" s="85"/>
      <c r="E11" s="85"/>
      <c r="F11" s="85"/>
    </row>
    <row r="12" spans="1:8" ht="47.25" customHeight="1" x14ac:dyDescent="0.25">
      <c r="A12" s="3" t="s">
        <v>4</v>
      </c>
      <c r="B12" s="86" t="s">
        <v>292</v>
      </c>
      <c r="C12" s="79" t="s">
        <v>304</v>
      </c>
      <c r="D12" s="80"/>
      <c r="E12" s="113" t="s">
        <v>312</v>
      </c>
      <c r="F12" s="111"/>
    </row>
    <row r="13" spans="1:8" ht="45" customHeight="1" thickBot="1" x14ac:dyDescent="0.3">
      <c r="A13" s="4" t="s">
        <v>5</v>
      </c>
      <c r="B13" s="87"/>
      <c r="C13" s="81"/>
      <c r="D13" s="82"/>
      <c r="E13" s="114"/>
      <c r="F13" s="112"/>
    </row>
    <row r="14" spans="1:8" ht="16.5" thickBot="1" x14ac:dyDescent="0.3">
      <c r="A14" s="6"/>
      <c r="B14" s="7"/>
      <c r="C14" s="8" t="s">
        <v>6</v>
      </c>
      <c r="D14" s="8" t="s">
        <v>7</v>
      </c>
      <c r="E14" s="8" t="s">
        <v>6</v>
      </c>
      <c r="F14" s="8" t="s">
        <v>7</v>
      </c>
    </row>
    <row r="15" spans="1:8" ht="16.5" thickBot="1" x14ac:dyDescent="0.3">
      <c r="A15" s="14">
        <v>1</v>
      </c>
      <c r="B15" s="8">
        <v>2</v>
      </c>
      <c r="C15" s="8">
        <v>3</v>
      </c>
      <c r="D15" s="8">
        <v>4</v>
      </c>
      <c r="E15" s="8">
        <v>3</v>
      </c>
      <c r="F15" s="8">
        <v>4</v>
      </c>
    </row>
    <row r="16" spans="1:8" ht="16.5" thickBot="1" x14ac:dyDescent="0.3">
      <c r="A16" s="15"/>
      <c r="B16" s="5" t="s">
        <v>203</v>
      </c>
      <c r="C16" s="8"/>
      <c r="D16" s="8"/>
      <c r="E16" s="8"/>
      <c r="F16" s="8"/>
    </row>
    <row r="17" spans="1:6" ht="16.5" thickBot="1" x14ac:dyDescent="0.3">
      <c r="A17" s="6"/>
      <c r="B17" s="7" t="s">
        <v>330</v>
      </c>
      <c r="C17" s="8">
        <v>292</v>
      </c>
      <c r="D17" s="8"/>
      <c r="E17" s="29">
        <v>74</v>
      </c>
      <c r="F17" s="8"/>
    </row>
    <row r="18" spans="1:6" s="46" customFormat="1" ht="15.75" x14ac:dyDescent="0.25">
      <c r="A18" s="50"/>
      <c r="B18" s="51"/>
      <c r="C18" s="52"/>
      <c r="D18" s="52"/>
      <c r="E18" s="53"/>
      <c r="F18" s="52"/>
    </row>
    <row r="19" spans="1:6" s="46" customFormat="1" ht="15.75" x14ac:dyDescent="0.25">
      <c r="A19" s="50"/>
      <c r="B19" s="51"/>
      <c r="C19" s="52"/>
      <c r="D19" s="52"/>
      <c r="E19" s="53"/>
      <c r="F19" s="52"/>
    </row>
    <row r="20" spans="1:6" s="46" customFormat="1" ht="15.75" x14ac:dyDescent="0.25">
      <c r="A20" s="50"/>
      <c r="B20" s="51"/>
      <c r="C20" s="52"/>
      <c r="D20" s="52"/>
      <c r="E20" s="53"/>
      <c r="F20" s="52"/>
    </row>
    <row r="21" spans="1:6" s="46" customFormat="1" ht="15.75" x14ac:dyDescent="0.25">
      <c r="A21" s="2"/>
      <c r="B21" s="47"/>
      <c r="C21" s="48"/>
      <c r="D21" s="48"/>
      <c r="E21" s="48"/>
      <c r="F21" s="48"/>
    </row>
    <row r="22" spans="1:6" s="39" customFormat="1" ht="18.75" x14ac:dyDescent="0.3">
      <c r="A22" s="1" t="s">
        <v>331</v>
      </c>
      <c r="B22" s="109"/>
      <c r="C22" s="110"/>
      <c r="D22" s="110"/>
      <c r="E22" s="110"/>
      <c r="F22" s="110"/>
    </row>
    <row r="23" spans="1:6" s="39" customFormat="1" ht="18.75" x14ac:dyDescent="0.3">
      <c r="A23" s="1" t="s">
        <v>332</v>
      </c>
      <c r="B23" s="109"/>
      <c r="C23" s="110"/>
      <c r="D23" s="110"/>
      <c r="E23" s="110"/>
      <c r="F23" s="108" t="s">
        <v>333</v>
      </c>
    </row>
    <row r="24" spans="1:6" s="39" customFormat="1" ht="18.75" x14ac:dyDescent="0.25">
      <c r="A24" s="1"/>
      <c r="B24" s="40"/>
      <c r="C24" s="41"/>
      <c r="D24" s="41"/>
      <c r="E24" s="41"/>
      <c r="F24" s="41"/>
    </row>
    <row r="25" spans="1:6" s="39" customFormat="1" ht="18.75" x14ac:dyDescent="0.25">
      <c r="A25" s="1"/>
      <c r="B25" s="40"/>
      <c r="C25" s="41"/>
      <c r="D25" s="41"/>
      <c r="E25" s="41"/>
      <c r="F25" s="41"/>
    </row>
    <row r="26" spans="1:6" s="39" customFormat="1" x14ac:dyDescent="0.25">
      <c r="A26" s="40"/>
      <c r="B26" s="40"/>
      <c r="C26" s="41"/>
      <c r="D26" s="41"/>
      <c r="E26" s="41"/>
      <c r="F26" s="41"/>
    </row>
    <row r="27" spans="1:6" s="39" customFormat="1" x14ac:dyDescent="0.25">
      <c r="A27" s="40"/>
      <c r="B27" s="40"/>
      <c r="C27" s="41"/>
      <c r="D27" s="41"/>
      <c r="E27" s="41"/>
      <c r="F27" s="41"/>
    </row>
    <row r="28" spans="1:6" s="39" customFormat="1" x14ac:dyDescent="0.25">
      <c r="A28" s="40"/>
      <c r="B28" s="40"/>
      <c r="C28" s="41"/>
      <c r="D28" s="41"/>
      <c r="E28" s="41"/>
      <c r="F28" s="41"/>
    </row>
  </sheetData>
  <mergeCells count="7">
    <mergeCell ref="C12:D13"/>
    <mergeCell ref="B11:F11"/>
    <mergeCell ref="B12:B13"/>
    <mergeCell ref="E4:F4"/>
    <mergeCell ref="A10:F10"/>
    <mergeCell ref="A9:F9"/>
    <mergeCell ref="E12:E13"/>
  </mergeCells>
  <pageMargins left="1.1811023622047245" right="0" top="0.39370078740157483" bottom="0.98425196850393704" header="0.31496062992125984" footer="0.31496062992125984"/>
  <pageSetup paperSize="9" scale="95" orientation="portrait" horizontalDpi="0" verticalDpi="0" r:id="rId1"/>
  <headerFooter differentFirst="1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9"/>
  <sheetViews>
    <sheetView topLeftCell="A16" zoomScaleNormal="100" workbookViewId="0">
      <selection activeCell="H145" sqref="H145"/>
    </sheetView>
  </sheetViews>
  <sheetFormatPr defaultRowHeight="18.75" x14ac:dyDescent="0.25"/>
  <cols>
    <col min="1" max="1" width="4.42578125" style="27" customWidth="1"/>
    <col min="2" max="2" width="61.42578125" style="27" customWidth="1"/>
    <col min="3" max="3" width="10.7109375" style="26" hidden="1" customWidth="1"/>
    <col min="4" max="4" width="9" style="26" hidden="1" customWidth="1"/>
    <col min="5" max="5" width="12.42578125" style="26" customWidth="1"/>
    <col min="6" max="6" width="1.42578125" style="26" hidden="1" customWidth="1"/>
    <col min="7" max="7" width="17.42578125" style="63" customWidth="1"/>
  </cols>
  <sheetData>
    <row r="1" spans="1:8" x14ac:dyDescent="0.25">
      <c r="A1" s="1" t="s">
        <v>318</v>
      </c>
      <c r="B1" s="1"/>
    </row>
    <row r="2" spans="1:8" x14ac:dyDescent="0.25">
      <c r="A2" s="1" t="s">
        <v>314</v>
      </c>
    </row>
    <row r="3" spans="1:8" x14ac:dyDescent="0.25">
      <c r="A3" s="1" t="s">
        <v>317</v>
      </c>
    </row>
    <row r="4" spans="1:8" x14ac:dyDescent="0.25">
      <c r="A4" s="1" t="s">
        <v>0</v>
      </c>
      <c r="E4" s="88" t="s">
        <v>316</v>
      </c>
      <c r="F4" s="88"/>
    </row>
    <row r="5" spans="1:8" x14ac:dyDescent="0.25">
      <c r="A5" s="1" t="s">
        <v>319</v>
      </c>
    </row>
    <row r="6" spans="1:8" x14ac:dyDescent="0.25">
      <c r="A6" s="1" t="s">
        <v>315</v>
      </c>
    </row>
    <row r="7" spans="1:8" x14ac:dyDescent="0.25">
      <c r="A7" s="1" t="s">
        <v>1</v>
      </c>
    </row>
    <row r="8" spans="1:8" x14ac:dyDescent="0.25">
      <c r="A8" s="1" t="s">
        <v>2</v>
      </c>
    </row>
    <row r="9" spans="1:8" x14ac:dyDescent="0.25">
      <c r="A9" s="90" t="s">
        <v>3</v>
      </c>
      <c r="B9" s="90"/>
      <c r="C9" s="90"/>
      <c r="D9" s="90"/>
      <c r="E9" s="90"/>
      <c r="F9" s="90"/>
      <c r="H9" s="25"/>
    </row>
    <row r="10" spans="1:8" ht="60.75" customHeight="1" x14ac:dyDescent="0.25">
      <c r="A10" s="89" t="s">
        <v>313</v>
      </c>
      <c r="B10" s="89"/>
      <c r="C10" s="89"/>
      <c r="D10" s="89"/>
      <c r="E10" s="89"/>
      <c r="F10" s="89"/>
      <c r="G10" s="62"/>
      <c r="H10" s="37"/>
    </row>
    <row r="11" spans="1:8" ht="19.5" thickBot="1" x14ac:dyDescent="0.35">
      <c r="A11" s="2"/>
      <c r="B11" s="85" t="s">
        <v>320</v>
      </c>
      <c r="C11" s="85"/>
      <c r="D11" s="85"/>
      <c r="E11" s="85"/>
      <c r="F11" s="85"/>
    </row>
    <row r="12" spans="1:8" ht="47.25" customHeight="1" x14ac:dyDescent="0.25">
      <c r="A12" s="3" t="s">
        <v>4</v>
      </c>
      <c r="B12" s="86" t="s">
        <v>292</v>
      </c>
      <c r="C12" s="79" t="s">
        <v>304</v>
      </c>
      <c r="D12" s="80"/>
      <c r="E12" s="83" t="s">
        <v>312</v>
      </c>
      <c r="F12" s="91"/>
      <c r="G12" s="104" t="s">
        <v>328</v>
      </c>
    </row>
    <row r="13" spans="1:8" ht="45" customHeight="1" thickBot="1" x14ac:dyDescent="0.3">
      <c r="A13" s="4" t="s">
        <v>5</v>
      </c>
      <c r="B13" s="87"/>
      <c r="C13" s="81"/>
      <c r="D13" s="82"/>
      <c r="E13" s="84"/>
      <c r="F13" s="92"/>
      <c r="G13" s="104"/>
    </row>
    <row r="14" spans="1:8" ht="63.75" thickBot="1" x14ac:dyDescent="0.3">
      <c r="A14" s="59"/>
      <c r="B14" s="7"/>
      <c r="C14" s="38" t="s">
        <v>6</v>
      </c>
      <c r="D14" s="38" t="s">
        <v>7</v>
      </c>
      <c r="E14" s="38" t="s">
        <v>6</v>
      </c>
      <c r="F14" s="67" t="s">
        <v>7</v>
      </c>
      <c r="G14" s="77"/>
    </row>
    <row r="15" spans="1:8" ht="19.5" thickBot="1" x14ac:dyDescent="0.3">
      <c r="A15" s="60">
        <v>1</v>
      </c>
      <c r="B15" s="38">
        <v>2</v>
      </c>
      <c r="C15" s="38">
        <v>3</v>
      </c>
      <c r="D15" s="38">
        <v>4</v>
      </c>
      <c r="E15" s="38">
        <v>3</v>
      </c>
      <c r="F15" s="67">
        <v>4</v>
      </c>
      <c r="G15" s="77"/>
    </row>
    <row r="16" spans="1:8" ht="33.75" customHeight="1" thickBot="1" x14ac:dyDescent="0.3">
      <c r="A16" s="15">
        <v>1</v>
      </c>
      <c r="B16" s="33" t="s">
        <v>309</v>
      </c>
      <c r="C16" s="38"/>
      <c r="D16" s="38"/>
      <c r="E16" s="38"/>
      <c r="F16" s="67"/>
      <c r="G16" s="77"/>
    </row>
    <row r="17" spans="1:7" ht="24.75" customHeight="1" thickBot="1" x14ac:dyDescent="0.3">
      <c r="A17" s="9"/>
      <c r="B17" s="64" t="s">
        <v>8</v>
      </c>
      <c r="C17" s="38"/>
      <c r="D17" s="38"/>
      <c r="E17" s="38"/>
      <c r="F17" s="67"/>
      <c r="G17" s="77"/>
    </row>
    <row r="18" spans="1:7" ht="33" customHeight="1" thickBot="1" x14ac:dyDescent="0.3">
      <c r="A18" s="59"/>
      <c r="B18" s="7" t="s">
        <v>9</v>
      </c>
      <c r="C18" s="38">
        <v>92</v>
      </c>
      <c r="D18" s="65"/>
      <c r="E18" s="28">
        <f>[2]Медосмотр!$C$24</f>
        <v>124.88845152852795</v>
      </c>
      <c r="F18" s="68"/>
      <c r="G18" s="78">
        <f>E18*90/100</f>
        <v>112.39960637567516</v>
      </c>
    </row>
    <row r="19" spans="1:7" ht="19.5" thickBot="1" x14ac:dyDescent="0.3">
      <c r="A19" s="59"/>
      <c r="B19" s="64" t="s">
        <v>10</v>
      </c>
      <c r="C19" s="38"/>
      <c r="D19" s="65"/>
      <c r="E19" s="65"/>
      <c r="F19" s="68"/>
      <c r="G19" s="78"/>
    </row>
    <row r="20" spans="1:7" ht="19.5" thickBot="1" x14ac:dyDescent="0.3">
      <c r="A20" s="59"/>
      <c r="B20" s="7" t="s">
        <v>11</v>
      </c>
      <c r="C20" s="38">
        <v>80</v>
      </c>
      <c r="D20" s="65"/>
      <c r="E20" s="28">
        <f>[2]Медосмотр!$D$24</f>
        <v>134.12334019363425</v>
      </c>
      <c r="F20" s="68" t="s">
        <v>152</v>
      </c>
      <c r="G20" s="78">
        <f t="shared" ref="G20:G82" si="0">E20*90/100</f>
        <v>120.71100617427082</v>
      </c>
    </row>
    <row r="21" spans="1:7" ht="19.5" thickBot="1" x14ac:dyDescent="0.3">
      <c r="A21" s="59"/>
      <c r="B21" s="64" t="s">
        <v>12</v>
      </c>
      <c r="C21" s="38"/>
      <c r="D21" s="65"/>
      <c r="E21" s="65"/>
      <c r="F21" s="68"/>
      <c r="G21" s="78"/>
    </row>
    <row r="22" spans="1:7" ht="32.25" thickBot="1" x14ac:dyDescent="0.3">
      <c r="A22" s="59"/>
      <c r="B22" s="7" t="s">
        <v>13</v>
      </c>
      <c r="C22" s="38">
        <v>254</v>
      </c>
      <c r="D22" s="65"/>
      <c r="E22" s="28">
        <f>[3]Лист1!$H$24</f>
        <v>398.0251998815877</v>
      </c>
      <c r="F22" s="68"/>
      <c r="G22" s="78">
        <f t="shared" si="0"/>
        <v>358.22267989342896</v>
      </c>
    </row>
    <row r="23" spans="1:7" ht="19.5" thickBot="1" x14ac:dyDescent="0.3">
      <c r="A23" s="59"/>
      <c r="B23" s="10" t="s">
        <v>293</v>
      </c>
      <c r="C23" s="38"/>
      <c r="D23" s="38"/>
      <c r="E23" s="38"/>
      <c r="F23" s="67"/>
      <c r="G23" s="78"/>
    </row>
    <row r="24" spans="1:7" ht="19.5" thickBot="1" x14ac:dyDescent="0.3">
      <c r="A24" s="59"/>
      <c r="B24" s="7" t="s">
        <v>200</v>
      </c>
      <c r="C24" s="38">
        <v>104</v>
      </c>
      <c r="D24" s="38"/>
      <c r="E24" s="29">
        <f>[3]Лист1!$B$24</f>
        <v>67.09407009681712</v>
      </c>
      <c r="F24" s="67"/>
      <c r="G24" s="78">
        <f t="shared" si="0"/>
        <v>60.384663087135408</v>
      </c>
    </row>
    <row r="25" spans="1:7" ht="19.5" thickBot="1" x14ac:dyDescent="0.3">
      <c r="A25" s="59"/>
      <c r="B25" s="7" t="s">
        <v>201</v>
      </c>
      <c r="C25" s="38">
        <v>92</v>
      </c>
      <c r="D25" s="38"/>
      <c r="E25" s="29">
        <f>[3]Лист1!$C$24</f>
        <v>67.09407009681712</v>
      </c>
      <c r="F25" s="67"/>
      <c r="G25" s="78">
        <f t="shared" si="0"/>
        <v>60.384663087135408</v>
      </c>
    </row>
    <row r="26" spans="1:7" ht="19.5" thickBot="1" x14ac:dyDescent="0.3">
      <c r="A26" s="59"/>
      <c r="B26" s="7" t="s">
        <v>202</v>
      </c>
      <c r="C26" s="38">
        <v>86</v>
      </c>
      <c r="D26" s="38"/>
      <c r="E26" s="29">
        <f>[3]Лист1!$F$24</f>
        <v>99.803864990933064</v>
      </c>
      <c r="F26" s="67"/>
      <c r="G26" s="78">
        <f t="shared" si="0"/>
        <v>89.823478491839765</v>
      </c>
    </row>
    <row r="27" spans="1:7" ht="18" customHeight="1" thickBot="1" x14ac:dyDescent="0.3">
      <c r="A27" s="59"/>
      <c r="B27" s="7" t="s">
        <v>294</v>
      </c>
      <c r="C27" s="38"/>
      <c r="D27" s="65"/>
      <c r="E27" s="28">
        <f>[3]Лист1!$G$24</f>
        <v>164.03319469702041</v>
      </c>
      <c r="F27" s="68"/>
      <c r="G27" s="78">
        <f t="shared" si="0"/>
        <v>147.62987522731837</v>
      </c>
    </row>
    <row r="28" spans="1:7" ht="19.5" thickBot="1" x14ac:dyDescent="0.3">
      <c r="A28" s="59"/>
      <c r="B28" s="30" t="s">
        <v>14</v>
      </c>
      <c r="C28" s="38"/>
      <c r="D28" s="65"/>
      <c r="E28" s="65"/>
      <c r="F28" s="68"/>
      <c r="G28" s="78"/>
    </row>
    <row r="29" spans="1:7" ht="32.25" thickBot="1" x14ac:dyDescent="0.3">
      <c r="A29" s="59"/>
      <c r="B29" s="7" t="s">
        <v>15</v>
      </c>
      <c r="C29" s="38">
        <v>94</v>
      </c>
      <c r="D29" s="65"/>
      <c r="E29" s="28">
        <f>[2]Медосмотр!$E$24</f>
        <v>99.419340193634241</v>
      </c>
      <c r="F29" s="68"/>
      <c r="G29" s="78">
        <f t="shared" si="0"/>
        <v>89.477406174270811</v>
      </c>
    </row>
    <row r="30" spans="1:7" ht="19.5" thickBot="1" x14ac:dyDescent="0.3">
      <c r="A30" s="59"/>
      <c r="B30" s="7" t="s">
        <v>16</v>
      </c>
      <c r="C30" s="38">
        <v>47</v>
      </c>
      <c r="D30" s="65"/>
      <c r="E30" s="28">
        <f>[2]Медосмотр!$F$24</f>
        <v>50.049090358800612</v>
      </c>
      <c r="F30" s="68"/>
      <c r="G30" s="78">
        <f t="shared" si="0"/>
        <v>45.044181322920551</v>
      </c>
    </row>
    <row r="31" spans="1:7" ht="19.5" thickBot="1" x14ac:dyDescent="0.3">
      <c r="A31" s="59"/>
      <c r="B31" s="64" t="s">
        <v>17</v>
      </c>
      <c r="C31" s="38"/>
      <c r="D31" s="65"/>
      <c r="E31" s="65"/>
      <c r="F31" s="68"/>
      <c r="G31" s="78"/>
    </row>
    <row r="32" spans="1:7" ht="19.5" thickBot="1" x14ac:dyDescent="0.3">
      <c r="A32" s="59"/>
      <c r="B32" s="7" t="s">
        <v>18</v>
      </c>
      <c r="C32" s="38">
        <v>85</v>
      </c>
      <c r="D32" s="65"/>
      <c r="E32" s="28">
        <f>[2]Медосмотр!$G$24</f>
        <v>90.014312399076545</v>
      </c>
      <c r="F32" s="68"/>
      <c r="G32" s="78">
        <f t="shared" si="0"/>
        <v>81.012881159168899</v>
      </c>
    </row>
    <row r="33" spans="1:7" ht="19.5" thickBot="1" x14ac:dyDescent="0.3">
      <c r="A33" s="59"/>
      <c r="B33" s="64" t="s">
        <v>19</v>
      </c>
      <c r="C33" s="38"/>
      <c r="D33" s="65"/>
      <c r="E33" s="65"/>
      <c r="F33" s="68"/>
      <c r="G33" s="78"/>
    </row>
    <row r="34" spans="1:7" ht="19.5" thickBot="1" x14ac:dyDescent="0.3">
      <c r="A34" s="59"/>
      <c r="B34" s="7" t="s">
        <v>308</v>
      </c>
      <c r="C34" s="38">
        <v>352</v>
      </c>
      <c r="D34" s="65"/>
      <c r="E34" s="28">
        <f>[2]Медосмотр!$H$24</f>
        <v>116.37803735870716</v>
      </c>
      <c r="F34" s="68"/>
      <c r="G34" s="78">
        <f t="shared" si="0"/>
        <v>104.74023362283644</v>
      </c>
    </row>
    <row r="35" spans="1:7" ht="19.5" thickBot="1" x14ac:dyDescent="0.3">
      <c r="A35" s="59"/>
      <c r="B35" s="30" t="s">
        <v>20</v>
      </c>
      <c r="C35" s="38"/>
      <c r="D35" s="65"/>
      <c r="E35" s="65"/>
      <c r="F35" s="68"/>
      <c r="G35" s="78"/>
    </row>
    <row r="36" spans="1:7" ht="19.5" thickBot="1" x14ac:dyDescent="0.3">
      <c r="A36" s="59"/>
      <c r="B36" s="7" t="s">
        <v>21</v>
      </c>
      <c r="C36" s="38">
        <v>101</v>
      </c>
      <c r="D36" s="65"/>
      <c r="E36" s="28">
        <f>[2]Медосмотр!$I$24</f>
        <v>104.01818288063687</v>
      </c>
      <c r="F36" s="68"/>
      <c r="G36" s="78">
        <f t="shared" si="0"/>
        <v>93.616364592573191</v>
      </c>
    </row>
    <row r="37" spans="1:7" ht="19.5" thickBot="1" x14ac:dyDescent="0.3">
      <c r="A37" s="59"/>
      <c r="B37" s="64" t="s">
        <v>22</v>
      </c>
      <c r="C37" s="38"/>
      <c r="D37" s="65"/>
      <c r="E37" s="65"/>
      <c r="F37" s="68"/>
      <c r="G37" s="78"/>
    </row>
    <row r="38" spans="1:7" ht="19.5" thickBot="1" x14ac:dyDescent="0.3">
      <c r="A38" s="59"/>
      <c r="B38" s="7" t="s">
        <v>23</v>
      </c>
      <c r="C38" s="38">
        <v>99</v>
      </c>
      <c r="D38" s="65"/>
      <c r="E38" s="28">
        <f>[2]Медосмотр!$K$24</f>
        <v>113.09094630450949</v>
      </c>
      <c r="F38" s="68"/>
      <c r="G38" s="78">
        <f t="shared" si="0"/>
        <v>101.78185167405854</v>
      </c>
    </row>
    <row r="39" spans="1:7" ht="19.5" thickBot="1" x14ac:dyDescent="0.3">
      <c r="A39" s="59"/>
      <c r="B39" s="7" t="s">
        <v>253</v>
      </c>
      <c r="C39" s="38"/>
      <c r="D39" s="65"/>
      <c r="E39" s="28">
        <f>[4]Лист1!$B$24</f>
        <v>149.81022933434866</v>
      </c>
      <c r="F39" s="68"/>
      <c r="G39" s="78">
        <f t="shared" si="0"/>
        <v>134.82920640091379</v>
      </c>
    </row>
    <row r="40" spans="1:7" ht="19.5" thickBot="1" x14ac:dyDescent="0.3">
      <c r="A40" s="59"/>
      <c r="B40" s="64" t="s">
        <v>24</v>
      </c>
      <c r="C40" s="38"/>
      <c r="D40" s="65"/>
      <c r="E40" s="65"/>
      <c r="F40" s="68"/>
      <c r="G40" s="78"/>
    </row>
    <row r="41" spans="1:7" ht="19.5" thickBot="1" x14ac:dyDescent="0.3">
      <c r="A41" s="59"/>
      <c r="B41" s="7" t="s">
        <v>25</v>
      </c>
      <c r="C41" s="38">
        <v>104</v>
      </c>
      <c r="D41" s="65"/>
      <c r="E41" s="28">
        <f>[2]Медосмотр!$L$24</f>
        <v>105.02850079571654</v>
      </c>
      <c r="F41" s="68"/>
      <c r="G41" s="78">
        <f t="shared" si="0"/>
        <v>94.525650716144881</v>
      </c>
    </row>
    <row r="42" spans="1:7" ht="19.5" thickBot="1" x14ac:dyDescent="0.3">
      <c r="A42" s="9"/>
      <c r="B42" s="64" t="s">
        <v>260</v>
      </c>
      <c r="C42" s="38"/>
      <c r="D42" s="38"/>
      <c r="E42" s="38"/>
      <c r="F42" s="67"/>
      <c r="G42" s="78"/>
    </row>
    <row r="43" spans="1:7" ht="19.5" thickBot="1" x14ac:dyDescent="0.3">
      <c r="A43" s="59"/>
      <c r="B43" s="7" t="s">
        <v>261</v>
      </c>
      <c r="C43" s="38">
        <v>94</v>
      </c>
      <c r="D43" s="65"/>
      <c r="E43" s="28">
        <f>[2]Медосмотр!$M$24</f>
        <v>0</v>
      </c>
      <c r="F43" s="68"/>
      <c r="G43" s="78">
        <f t="shared" si="0"/>
        <v>0</v>
      </c>
    </row>
    <row r="44" spans="1:7" ht="19.5" thickBot="1" x14ac:dyDescent="0.3">
      <c r="A44" s="59"/>
      <c r="B44" s="64" t="s">
        <v>26</v>
      </c>
      <c r="C44" s="38"/>
      <c r="D44" s="65"/>
      <c r="E44" s="65"/>
      <c r="F44" s="68"/>
      <c r="G44" s="78"/>
    </row>
    <row r="45" spans="1:7" ht="19.5" thickBot="1" x14ac:dyDescent="0.3">
      <c r="A45" s="59"/>
      <c r="B45" s="7" t="s">
        <v>27</v>
      </c>
      <c r="C45" s="38">
        <v>85</v>
      </c>
      <c r="D45" s="65"/>
      <c r="E45" s="28">
        <f>[2]Медосмотр!$O$24</f>
        <v>127.10522762046064</v>
      </c>
      <c r="F45" s="68"/>
      <c r="G45" s="78">
        <f t="shared" si="0"/>
        <v>114.39470485841457</v>
      </c>
    </row>
    <row r="46" spans="1:7" ht="19.5" thickBot="1" x14ac:dyDescent="0.3">
      <c r="A46" s="59"/>
      <c r="B46" s="64" t="s">
        <v>28</v>
      </c>
      <c r="C46" s="38"/>
      <c r="D46" s="65"/>
      <c r="E46" s="65"/>
      <c r="F46" s="68"/>
      <c r="G46" s="78"/>
    </row>
    <row r="47" spans="1:7" ht="32.25" thickBot="1" x14ac:dyDescent="0.3">
      <c r="A47" s="59"/>
      <c r="B47" s="7" t="s">
        <v>29</v>
      </c>
      <c r="C47" s="38">
        <v>73</v>
      </c>
      <c r="D47" s="65"/>
      <c r="E47" s="28">
        <f>[5]Лист1!$B$25</f>
        <v>99.961690886380623</v>
      </c>
      <c r="F47" s="68"/>
      <c r="G47" s="78">
        <f t="shared" si="0"/>
        <v>89.965521797742568</v>
      </c>
    </row>
    <row r="48" spans="1:7" ht="19.5" thickBot="1" x14ac:dyDescent="0.3">
      <c r="A48" s="59"/>
      <c r="B48" s="64" t="s">
        <v>30</v>
      </c>
      <c r="C48" s="38"/>
      <c r="D48" s="65"/>
      <c r="E48" s="65"/>
      <c r="F48" s="68"/>
      <c r="G48" s="78"/>
    </row>
    <row r="49" spans="1:7" ht="19.5" thickBot="1" x14ac:dyDescent="0.3">
      <c r="A49" s="59"/>
      <c r="B49" s="7" t="s">
        <v>31</v>
      </c>
      <c r="C49" s="38">
        <v>102</v>
      </c>
      <c r="D49" s="65"/>
      <c r="E49" s="28">
        <f>[2]Медосмотр!$R$24</f>
        <v>108.73879637135913</v>
      </c>
      <c r="F49" s="68"/>
      <c r="G49" s="78">
        <f t="shared" si="0"/>
        <v>97.864916734223229</v>
      </c>
    </row>
    <row r="50" spans="1:7" ht="19.5" thickBot="1" x14ac:dyDescent="0.3">
      <c r="A50" s="59"/>
      <c r="B50" s="64" t="s">
        <v>32</v>
      </c>
      <c r="C50" s="38"/>
      <c r="D50" s="65"/>
      <c r="E50" s="65"/>
      <c r="F50" s="68"/>
      <c r="G50" s="78"/>
    </row>
    <row r="51" spans="1:7" ht="19.5" thickBot="1" x14ac:dyDescent="0.3">
      <c r="A51" s="59"/>
      <c r="B51" s="7" t="s">
        <v>33</v>
      </c>
      <c r="C51" s="38">
        <v>85</v>
      </c>
      <c r="D51" s="65"/>
      <c r="E51" s="28">
        <f>[2]Медосмотр!$S$24</f>
        <v>153.84984174778174</v>
      </c>
      <c r="F51" s="68"/>
      <c r="G51" s="78">
        <f t="shared" si="0"/>
        <v>138.46485757300357</v>
      </c>
    </row>
    <row r="52" spans="1:7" ht="19.5" thickBot="1" x14ac:dyDescent="0.3">
      <c r="A52" s="59"/>
      <c r="B52" s="64" t="s">
        <v>34</v>
      </c>
      <c r="C52" s="38"/>
      <c r="D52" s="65"/>
      <c r="E52" s="65"/>
      <c r="F52" s="68"/>
      <c r="G52" s="78"/>
    </row>
    <row r="53" spans="1:7" ht="32.25" thickBot="1" x14ac:dyDescent="0.3">
      <c r="A53" s="59"/>
      <c r="B53" s="7" t="s">
        <v>327</v>
      </c>
      <c r="C53" s="38">
        <v>105</v>
      </c>
      <c r="D53" s="65"/>
      <c r="E53" s="28">
        <f>[2]Медосмотр!$T$24</f>
        <v>121.50903573815158</v>
      </c>
      <c r="F53" s="68"/>
      <c r="G53" s="78">
        <f t="shared" si="0"/>
        <v>109.35813216433642</v>
      </c>
    </row>
    <row r="54" spans="1:7" ht="19.5" thickBot="1" x14ac:dyDescent="0.3">
      <c r="A54" s="59"/>
      <c r="B54" s="7" t="s">
        <v>326</v>
      </c>
      <c r="C54" s="38">
        <v>126</v>
      </c>
      <c r="D54" s="65"/>
      <c r="E54" s="28">
        <f>[2]Медосмотр!$U$24</f>
        <v>220.25601788040285</v>
      </c>
      <c r="F54" s="68"/>
      <c r="G54" s="78">
        <f t="shared" si="0"/>
        <v>198.23041609236259</v>
      </c>
    </row>
    <row r="55" spans="1:7" ht="19.5" thickBot="1" x14ac:dyDescent="0.3">
      <c r="A55" s="59"/>
      <c r="B55" s="64" t="s">
        <v>35</v>
      </c>
      <c r="C55" s="38"/>
      <c r="D55" s="65"/>
      <c r="E55" s="65"/>
      <c r="F55" s="68"/>
      <c r="G55" s="78">
        <f t="shared" si="0"/>
        <v>0</v>
      </c>
    </row>
    <row r="56" spans="1:7" ht="19.5" thickBot="1" x14ac:dyDescent="0.3">
      <c r="A56" s="59"/>
      <c r="B56" s="7" t="s">
        <v>36</v>
      </c>
      <c r="C56" s="38">
        <v>85</v>
      </c>
      <c r="D56" s="65"/>
      <c r="E56" s="28">
        <f>[2]Медосмотр!$J$24</f>
        <v>88.84887673332409</v>
      </c>
      <c r="F56" s="68"/>
      <c r="G56" s="78">
        <f t="shared" si="0"/>
        <v>79.963989059991675</v>
      </c>
    </row>
    <row r="57" spans="1:7" ht="19.5" thickBot="1" x14ac:dyDescent="0.3">
      <c r="A57" s="59"/>
      <c r="B57" s="7" t="s">
        <v>37</v>
      </c>
      <c r="C57" s="38"/>
      <c r="D57" s="65"/>
      <c r="E57" s="65"/>
      <c r="F57" s="68"/>
      <c r="G57" s="78">
        <f t="shared" si="0"/>
        <v>0</v>
      </c>
    </row>
    <row r="58" spans="1:7" ht="19.5" thickBot="1" x14ac:dyDescent="0.3">
      <c r="A58" s="59"/>
      <c r="B58" s="7" t="s">
        <v>38</v>
      </c>
      <c r="C58" s="38">
        <v>35</v>
      </c>
      <c r="D58" s="65"/>
      <c r="E58" s="28">
        <f>[6]Лист1!$C$24</f>
        <v>61.443154487828608</v>
      </c>
      <c r="F58" s="68"/>
      <c r="G58" s="78">
        <f t="shared" si="0"/>
        <v>55.298839039045745</v>
      </c>
    </row>
    <row r="59" spans="1:7" ht="19.5" thickBot="1" x14ac:dyDescent="0.3">
      <c r="A59" s="59"/>
      <c r="B59" s="7" t="s">
        <v>39</v>
      </c>
      <c r="C59" s="38">
        <v>95</v>
      </c>
      <c r="D59" s="65"/>
      <c r="E59" s="28">
        <f>[6]Лист1!$D$24</f>
        <v>97.98411748182258</v>
      </c>
      <c r="F59" s="68"/>
      <c r="G59" s="78">
        <f t="shared" si="0"/>
        <v>88.185705733640319</v>
      </c>
    </row>
    <row r="60" spans="1:7" ht="19.5" thickBot="1" x14ac:dyDescent="0.3">
      <c r="A60" s="59"/>
      <c r="B60" s="7" t="s">
        <v>40</v>
      </c>
      <c r="C60" s="38">
        <v>72</v>
      </c>
      <c r="D60" s="65"/>
      <c r="E60" s="28">
        <f>[6]Лист1!$E$24</f>
        <v>88.84887673332409</v>
      </c>
      <c r="F60" s="68"/>
      <c r="G60" s="78">
        <f t="shared" si="0"/>
        <v>79.963989059991675</v>
      </c>
    </row>
    <row r="61" spans="1:7" ht="19.5" thickBot="1" x14ac:dyDescent="0.3">
      <c r="A61" s="59"/>
      <c r="B61" s="7" t="s">
        <v>41</v>
      </c>
      <c r="C61" s="38">
        <v>30</v>
      </c>
      <c r="D61" s="65"/>
      <c r="E61" s="28">
        <f>[6]Лист1!$F$24</f>
        <v>52.307913739330111</v>
      </c>
      <c r="F61" s="68"/>
      <c r="G61" s="78">
        <f t="shared" si="0"/>
        <v>47.077122365397102</v>
      </c>
    </row>
    <row r="62" spans="1:7" ht="19.5" thickBot="1" x14ac:dyDescent="0.3">
      <c r="A62" s="59"/>
      <c r="B62" s="7" t="s">
        <v>42</v>
      </c>
      <c r="C62" s="38">
        <v>65</v>
      </c>
      <c r="D62" s="65"/>
      <c r="E62" s="28">
        <f>[6]Лист1!$G$24</f>
        <v>70.578395236327111</v>
      </c>
      <c r="F62" s="68"/>
      <c r="G62" s="78">
        <f t="shared" si="0"/>
        <v>63.520555712694403</v>
      </c>
    </row>
    <row r="63" spans="1:7" ht="19.5" thickBot="1" x14ac:dyDescent="0.3">
      <c r="A63" s="59"/>
      <c r="B63" s="7" t="s">
        <v>43</v>
      </c>
      <c r="C63" s="38">
        <v>48</v>
      </c>
      <c r="D63" s="65"/>
      <c r="E63" s="28">
        <f>[6]Лист1!$H$24</f>
        <v>52.307913739330111</v>
      </c>
      <c r="F63" s="68"/>
      <c r="G63" s="78">
        <f t="shared" si="0"/>
        <v>47.077122365397102</v>
      </c>
    </row>
    <row r="64" spans="1:7" ht="19.5" thickBot="1" x14ac:dyDescent="0.3">
      <c r="A64" s="59"/>
      <c r="B64" s="7" t="s">
        <v>44</v>
      </c>
      <c r="C64" s="38">
        <v>105</v>
      </c>
      <c r="D64" s="65"/>
      <c r="E64" s="28">
        <f>[6]Лист1!$I$24</f>
        <v>107.11935823032108</v>
      </c>
      <c r="F64" s="68"/>
      <c r="G64" s="78">
        <f t="shared" si="0"/>
        <v>96.407422407288976</v>
      </c>
    </row>
    <row r="65" spans="1:7" ht="19.5" thickBot="1" x14ac:dyDescent="0.3">
      <c r="A65" s="59"/>
      <c r="B65" s="7" t="s">
        <v>45</v>
      </c>
      <c r="C65" s="38">
        <v>41</v>
      </c>
      <c r="D65" s="65"/>
      <c r="E65" s="28">
        <f>[6]Лист1!$J$24</f>
        <v>52.307913739330111</v>
      </c>
      <c r="F65" s="68"/>
      <c r="G65" s="78">
        <f t="shared" si="0"/>
        <v>47.077122365397102</v>
      </c>
    </row>
    <row r="66" spans="1:7" ht="19.5" thickBot="1" x14ac:dyDescent="0.3">
      <c r="A66" s="59"/>
      <c r="B66" s="7" t="s">
        <v>46</v>
      </c>
      <c r="C66" s="38">
        <v>125</v>
      </c>
      <c r="D66" s="65"/>
      <c r="E66" s="28">
        <f>[6]Лист1!$K$24</f>
        <v>125.38983972731806</v>
      </c>
      <c r="F66" s="68"/>
      <c r="G66" s="78">
        <f t="shared" si="0"/>
        <v>112.85085575458626</v>
      </c>
    </row>
    <row r="67" spans="1:7" ht="19.5" thickBot="1" x14ac:dyDescent="0.3">
      <c r="A67" s="59"/>
      <c r="B67" s="7" t="s">
        <v>47</v>
      </c>
      <c r="C67" s="38">
        <v>150</v>
      </c>
      <c r="D67" s="65"/>
      <c r="E67" s="28">
        <f>[6]Лист1!$L$24</f>
        <v>152.79556197281357</v>
      </c>
      <c r="F67" s="68"/>
      <c r="G67" s="78">
        <f t="shared" si="0"/>
        <v>137.51600577553222</v>
      </c>
    </row>
    <row r="68" spans="1:7" ht="19.5" thickBot="1" x14ac:dyDescent="0.3">
      <c r="A68" s="59"/>
      <c r="B68" s="10" t="s">
        <v>48</v>
      </c>
      <c r="C68" s="38">
        <v>70</v>
      </c>
      <c r="D68" s="65"/>
      <c r="E68" s="28">
        <f>[6]Лист1!$M$24</f>
        <v>79.713635984825601</v>
      </c>
      <c r="F68" s="68"/>
      <c r="G68" s="78">
        <f t="shared" si="0"/>
        <v>71.742272386343032</v>
      </c>
    </row>
    <row r="69" spans="1:7" ht="19.5" thickBot="1" x14ac:dyDescent="0.3">
      <c r="A69" s="59"/>
      <c r="B69" s="10" t="s">
        <v>49</v>
      </c>
      <c r="C69" s="38">
        <v>101</v>
      </c>
      <c r="D69" s="65"/>
      <c r="E69" s="28">
        <f>[6]Лист1!$N$24</f>
        <v>107.11935823032108</v>
      </c>
      <c r="F69" s="68"/>
      <c r="G69" s="78">
        <f t="shared" si="0"/>
        <v>96.407422407288976</v>
      </c>
    </row>
    <row r="70" spans="1:7" ht="19.5" thickBot="1" x14ac:dyDescent="0.3">
      <c r="A70" s="59"/>
      <c r="B70" s="10" t="s">
        <v>50</v>
      </c>
      <c r="C70" s="38">
        <v>90</v>
      </c>
      <c r="D70" s="65"/>
      <c r="E70" s="28">
        <f>[6]Лист1!$O$24</f>
        <v>90.048876733324093</v>
      </c>
      <c r="F70" s="68"/>
      <c r="G70" s="78">
        <f t="shared" si="0"/>
        <v>81.043989059991688</v>
      </c>
    </row>
    <row r="71" spans="1:7" ht="19.5" thickBot="1" x14ac:dyDescent="0.3">
      <c r="A71" s="59"/>
      <c r="B71" s="10" t="s">
        <v>51</v>
      </c>
      <c r="C71" s="38">
        <v>101</v>
      </c>
      <c r="D71" s="65"/>
      <c r="E71" s="28">
        <f>[6]Лист1!$P$24</f>
        <v>100.98411748182258</v>
      </c>
      <c r="F71" s="68"/>
      <c r="G71" s="78">
        <f t="shared" si="0"/>
        <v>90.885705733640322</v>
      </c>
    </row>
    <row r="72" spans="1:7" ht="19.5" thickBot="1" x14ac:dyDescent="0.3">
      <c r="A72" s="59"/>
      <c r="B72" s="10" t="s">
        <v>52</v>
      </c>
      <c r="C72" s="38">
        <v>102</v>
      </c>
      <c r="D72" s="65"/>
      <c r="E72" s="28">
        <f>[6]Лист1!$Q$24</f>
        <v>107.11935823032108</v>
      </c>
      <c r="F72" s="68"/>
      <c r="G72" s="78">
        <f t="shared" si="0"/>
        <v>96.407422407288976</v>
      </c>
    </row>
    <row r="73" spans="1:7" ht="19.5" thickBot="1" x14ac:dyDescent="0.3">
      <c r="A73" s="59"/>
      <c r="B73" s="10" t="s">
        <v>53</v>
      </c>
      <c r="C73" s="38">
        <v>103</v>
      </c>
      <c r="D73" s="65"/>
      <c r="E73" s="28">
        <f>[6]Лист1!$R$24</f>
        <v>107.11935823032108</v>
      </c>
      <c r="F73" s="68"/>
      <c r="G73" s="78">
        <f t="shared" si="0"/>
        <v>96.407422407288976</v>
      </c>
    </row>
    <row r="74" spans="1:7" ht="19.5" thickBot="1" x14ac:dyDescent="0.3">
      <c r="A74" s="59"/>
      <c r="B74" s="10" t="s">
        <v>54</v>
      </c>
      <c r="C74" s="38">
        <v>146</v>
      </c>
      <c r="D74" s="65"/>
      <c r="E74" s="28">
        <f>[6]Лист1!$S$24</f>
        <v>152.79556197281357</v>
      </c>
      <c r="F74" s="68"/>
      <c r="G74" s="78">
        <f t="shared" si="0"/>
        <v>137.51600577553222</v>
      </c>
    </row>
    <row r="75" spans="1:7" ht="19.5" thickBot="1" x14ac:dyDescent="0.3">
      <c r="A75" s="59"/>
      <c r="B75" s="10" t="s">
        <v>55</v>
      </c>
      <c r="C75" s="38">
        <v>46</v>
      </c>
      <c r="D75" s="65"/>
      <c r="E75" s="28">
        <f>[6]Лист1!$T$24</f>
        <v>52.307913739330111</v>
      </c>
      <c r="F75" s="68"/>
      <c r="G75" s="78">
        <f t="shared" si="0"/>
        <v>47.077122365397102</v>
      </c>
    </row>
    <row r="76" spans="1:7" ht="19.5" thickBot="1" x14ac:dyDescent="0.3">
      <c r="A76" s="59"/>
      <c r="B76" s="10" t="s">
        <v>56</v>
      </c>
      <c r="C76" s="38">
        <v>111</v>
      </c>
      <c r="D76" s="65"/>
      <c r="E76" s="28">
        <f>[6]Лист1!$U$24</f>
        <v>116.25459897881956</v>
      </c>
      <c r="F76" s="68"/>
      <c r="G76" s="78">
        <f t="shared" si="0"/>
        <v>104.62913908093761</v>
      </c>
    </row>
    <row r="77" spans="1:7" ht="19.5" thickBot="1" x14ac:dyDescent="0.3">
      <c r="A77" s="59"/>
      <c r="B77" s="64" t="s">
        <v>256</v>
      </c>
      <c r="C77" s="64"/>
      <c r="D77" s="65"/>
      <c r="E77" s="65"/>
      <c r="F77" s="68"/>
      <c r="G77" s="78"/>
    </row>
    <row r="78" spans="1:7" ht="19.5" thickBot="1" x14ac:dyDescent="0.3">
      <c r="A78" s="59"/>
      <c r="B78" s="7" t="s">
        <v>257</v>
      </c>
      <c r="C78" s="38">
        <v>101</v>
      </c>
      <c r="D78" s="65"/>
      <c r="E78" s="28">
        <f>[2]Медосмотр!$N$24</f>
        <v>101.34191052409868</v>
      </c>
      <c r="F78" s="68"/>
      <c r="G78" s="78"/>
    </row>
    <row r="79" spans="1:7" ht="19.5" thickBot="1" x14ac:dyDescent="0.3">
      <c r="A79" s="59"/>
      <c r="B79" s="64" t="s">
        <v>298</v>
      </c>
      <c r="C79" s="38"/>
      <c r="D79" s="38"/>
      <c r="E79" s="38"/>
      <c r="F79" s="67"/>
      <c r="G79" s="78"/>
    </row>
    <row r="80" spans="1:7" ht="19.5" thickBot="1" x14ac:dyDescent="0.3">
      <c r="A80" s="59"/>
      <c r="B80" s="7" t="s">
        <v>306</v>
      </c>
      <c r="C80" s="38">
        <v>96</v>
      </c>
      <c r="D80" s="38"/>
      <c r="E80" s="29">
        <f>[2]Медосмотр!$B$24</f>
        <v>103.63939686259948</v>
      </c>
      <c r="F80" s="67"/>
      <c r="G80" s="78">
        <f t="shared" si="0"/>
        <v>93.275457176339529</v>
      </c>
    </row>
    <row r="81" spans="1:7" ht="19.5" thickBot="1" x14ac:dyDescent="0.3">
      <c r="A81" s="59"/>
      <c r="B81" s="64" t="s">
        <v>299</v>
      </c>
      <c r="C81" s="38"/>
      <c r="D81" s="38"/>
      <c r="E81" s="38"/>
      <c r="F81" s="67"/>
      <c r="G81" s="78"/>
    </row>
    <row r="82" spans="1:7" ht="19.5" thickBot="1" x14ac:dyDescent="0.3">
      <c r="A82" s="59"/>
      <c r="B82" s="7" t="s">
        <v>307</v>
      </c>
      <c r="C82" s="38"/>
      <c r="D82" s="38"/>
      <c r="E82" s="29">
        <f>[7]профпатолог!$B$24</f>
        <v>233.13647145524516</v>
      </c>
      <c r="F82" s="67"/>
      <c r="G82" s="78">
        <f t="shared" si="0"/>
        <v>209.82282430972063</v>
      </c>
    </row>
    <row r="83" spans="1:7" ht="19.5" thickBot="1" x14ac:dyDescent="0.3">
      <c r="A83" s="15">
        <v>2</v>
      </c>
      <c r="B83" s="64" t="s">
        <v>302</v>
      </c>
      <c r="C83" s="38"/>
      <c r="D83" s="38"/>
      <c r="E83" s="38"/>
      <c r="F83" s="67"/>
      <c r="G83" s="78"/>
    </row>
    <row r="84" spans="1:7" ht="21" customHeight="1" thickBot="1" x14ac:dyDescent="0.3">
      <c r="A84" s="34"/>
      <c r="B84" s="20" t="s">
        <v>303</v>
      </c>
      <c r="C84" s="35">
        <v>283</v>
      </c>
      <c r="D84" s="35"/>
      <c r="E84" s="36" t="e">
        <f>#REF!</f>
        <v>#REF!</v>
      </c>
      <c r="F84" s="69"/>
      <c r="G84" s="78" t="e">
        <f t="shared" ref="G84:G146" si="1">E84*90/100</f>
        <v>#REF!</v>
      </c>
    </row>
    <row r="85" spans="1:7" ht="19.5" thickBot="1" x14ac:dyDescent="0.3">
      <c r="A85" s="59"/>
      <c r="B85" s="7" t="s">
        <v>63</v>
      </c>
      <c r="C85" s="38">
        <v>425</v>
      </c>
      <c r="D85" s="38"/>
      <c r="E85" s="29">
        <f>[9]РАСЧЕТ!$F$24</f>
        <v>282.70911736269852</v>
      </c>
      <c r="F85" s="67"/>
      <c r="G85" s="78">
        <f t="shared" si="1"/>
        <v>254.43820562642867</v>
      </c>
    </row>
    <row r="86" spans="1:7" ht="19.5" thickBot="1" x14ac:dyDescent="0.3">
      <c r="A86" s="59"/>
      <c r="B86" s="7" t="s">
        <v>64</v>
      </c>
      <c r="C86" s="38">
        <v>425</v>
      </c>
      <c r="D86" s="38"/>
      <c r="E86" s="29">
        <f>[9]РАСЧЕТ!$G$24</f>
        <v>282.70911736269852</v>
      </c>
      <c r="F86" s="67"/>
      <c r="G86" s="78">
        <f t="shared" si="1"/>
        <v>254.43820562642867</v>
      </c>
    </row>
    <row r="87" spans="1:7" ht="19.5" thickBot="1" x14ac:dyDescent="0.3">
      <c r="A87" s="59"/>
      <c r="B87" s="7" t="s">
        <v>65</v>
      </c>
      <c r="C87" s="38">
        <v>425</v>
      </c>
      <c r="D87" s="38"/>
      <c r="E87" s="29">
        <f>[9]РАСЧЕТ!$H$24</f>
        <v>282.70911736269852</v>
      </c>
      <c r="F87" s="67"/>
      <c r="G87" s="78">
        <f t="shared" si="1"/>
        <v>254.43820562642867</v>
      </c>
    </row>
    <row r="88" spans="1:7" ht="19.5" thickBot="1" x14ac:dyDescent="0.3">
      <c r="A88" s="59"/>
      <c r="B88" s="7" t="s">
        <v>66</v>
      </c>
      <c r="C88" s="38">
        <v>227</v>
      </c>
      <c r="D88" s="38"/>
      <c r="E88" s="29">
        <f>[9]РАСЧЕТ!$I$24</f>
        <v>347.9793002433355</v>
      </c>
      <c r="F88" s="67"/>
      <c r="G88" s="78">
        <f t="shared" si="1"/>
        <v>313.18137021900196</v>
      </c>
    </row>
    <row r="89" spans="1:7" ht="19.5" thickBot="1" x14ac:dyDescent="0.3">
      <c r="A89" s="59"/>
      <c r="B89" s="7" t="s">
        <v>67</v>
      </c>
      <c r="C89" s="38">
        <v>227</v>
      </c>
      <c r="D89" s="38"/>
      <c r="E89" s="29">
        <f>[9]РАСЧЕТ!$J$24</f>
        <v>347.9793002433355</v>
      </c>
      <c r="F89" s="67"/>
      <c r="G89" s="78">
        <f t="shared" si="1"/>
        <v>313.18137021900196</v>
      </c>
    </row>
    <row r="90" spans="1:7" ht="19.5" thickBot="1" x14ac:dyDescent="0.3">
      <c r="A90" s="59"/>
      <c r="B90" s="7" t="s">
        <v>60</v>
      </c>
      <c r="C90" s="38">
        <v>387</v>
      </c>
      <c r="D90" s="38"/>
      <c r="E90" s="29">
        <f>[9]РАСЧЕТ!$B$24</f>
        <v>251.24563423879547</v>
      </c>
      <c r="F90" s="67"/>
      <c r="G90" s="78">
        <f t="shared" si="1"/>
        <v>226.12107081491592</v>
      </c>
    </row>
    <row r="91" spans="1:7" ht="19.5" thickBot="1" x14ac:dyDescent="0.3">
      <c r="A91" s="59"/>
      <c r="B91" s="7" t="s">
        <v>61</v>
      </c>
      <c r="C91" s="38">
        <v>402</v>
      </c>
      <c r="D91" s="38"/>
      <c r="E91" s="29">
        <f>[9]РАСЧЕТ!$C$24</f>
        <v>251.24563423879547</v>
      </c>
      <c r="F91" s="67"/>
      <c r="G91" s="78">
        <f t="shared" si="1"/>
        <v>226.12107081491592</v>
      </c>
    </row>
    <row r="92" spans="1:7" ht="19.5" thickBot="1" x14ac:dyDescent="0.3">
      <c r="A92" s="59"/>
      <c r="B92" s="7" t="s">
        <v>62</v>
      </c>
      <c r="C92" s="38">
        <v>371</v>
      </c>
      <c r="D92" s="38"/>
      <c r="E92" s="29">
        <f>[9]РАСЧЕТ!$D$24</f>
        <v>251.24563423879547</v>
      </c>
      <c r="F92" s="67"/>
      <c r="G92" s="78">
        <f t="shared" si="1"/>
        <v>226.12107081491592</v>
      </c>
    </row>
    <row r="93" spans="1:7" ht="19.5" thickBot="1" x14ac:dyDescent="0.3">
      <c r="A93" s="15">
        <v>3</v>
      </c>
      <c r="B93" s="64" t="s">
        <v>68</v>
      </c>
      <c r="C93" s="38"/>
      <c r="D93" s="38"/>
      <c r="E93" s="38"/>
      <c r="F93" s="67"/>
      <c r="G93" s="78"/>
    </row>
    <row r="94" spans="1:7" ht="36.75" customHeight="1" x14ac:dyDescent="0.25">
      <c r="A94" s="93"/>
      <c r="B94" s="93" t="s">
        <v>68</v>
      </c>
      <c r="C94" s="95">
        <v>629</v>
      </c>
      <c r="D94" s="95"/>
      <c r="E94" s="97">
        <f>[10]Лист1!$B$24</f>
        <v>1056.4089486772318</v>
      </c>
      <c r="F94" s="101"/>
      <c r="G94" s="105">
        <f t="shared" si="1"/>
        <v>950.76805380950861</v>
      </c>
    </row>
    <row r="95" spans="1:7" ht="3.75" customHeight="1" thickBot="1" x14ac:dyDescent="0.3">
      <c r="A95" s="94"/>
      <c r="B95" s="94"/>
      <c r="C95" s="96"/>
      <c r="D95" s="96"/>
      <c r="E95" s="96"/>
      <c r="F95" s="102"/>
      <c r="G95" s="106"/>
    </row>
    <row r="96" spans="1:7" ht="19.5" thickBot="1" x14ac:dyDescent="0.3">
      <c r="A96" s="59"/>
      <c r="B96" s="7" t="s">
        <v>69</v>
      </c>
      <c r="C96" s="38">
        <v>5.86</v>
      </c>
      <c r="D96" s="38"/>
      <c r="E96" s="38">
        <f>[10]Лист1!$D$26</f>
        <v>6.21</v>
      </c>
      <c r="F96" s="67"/>
      <c r="G96" s="78">
        <f t="shared" si="1"/>
        <v>5.5889999999999995</v>
      </c>
    </row>
    <row r="97" spans="1:7" ht="19.5" thickBot="1" x14ac:dyDescent="0.3">
      <c r="A97" s="15">
        <v>4</v>
      </c>
      <c r="B97" s="64" t="s">
        <v>295</v>
      </c>
      <c r="C97" s="38"/>
      <c r="D97" s="38"/>
      <c r="E97" s="38"/>
      <c r="F97" s="67"/>
      <c r="G97" s="78">
        <f t="shared" si="1"/>
        <v>0</v>
      </c>
    </row>
    <row r="98" spans="1:7" ht="19.5" thickBot="1" x14ac:dyDescent="0.3">
      <c r="A98" s="59"/>
      <c r="B98" s="7" t="s">
        <v>58</v>
      </c>
      <c r="C98" s="38">
        <v>40</v>
      </c>
      <c r="D98" s="38"/>
      <c r="E98" s="29">
        <f>[1]Лист1!$B$24</f>
        <v>49.831552981682222</v>
      </c>
      <c r="F98" s="67"/>
      <c r="G98" s="78">
        <f t="shared" si="1"/>
        <v>44.848397683514001</v>
      </c>
    </row>
    <row r="99" spans="1:7" ht="19.5" thickBot="1" x14ac:dyDescent="0.3">
      <c r="A99" s="59"/>
      <c r="B99" s="7" t="s">
        <v>59</v>
      </c>
      <c r="C99" s="38"/>
      <c r="D99" s="38"/>
      <c r="E99" s="29">
        <f>[1]Лист1!$C$24</f>
        <v>80.141412665434416</v>
      </c>
      <c r="F99" s="67"/>
      <c r="G99" s="78">
        <f t="shared" si="1"/>
        <v>72.127271398890969</v>
      </c>
    </row>
    <row r="100" spans="1:7" ht="19.5" thickBot="1" x14ac:dyDescent="0.3">
      <c r="A100" s="59"/>
      <c r="B100" s="7" t="s">
        <v>70</v>
      </c>
      <c r="C100" s="38">
        <v>68</v>
      </c>
      <c r="D100" s="38"/>
      <c r="E100" s="29">
        <f>[1]Лист1!$C$24</f>
        <v>80.141412665434416</v>
      </c>
      <c r="F100" s="67"/>
      <c r="G100" s="78">
        <f t="shared" si="1"/>
        <v>72.127271398890969</v>
      </c>
    </row>
    <row r="101" spans="1:7" ht="19.5" thickBot="1" x14ac:dyDescent="0.3">
      <c r="A101" s="59"/>
      <c r="B101" s="7" t="s">
        <v>71</v>
      </c>
      <c r="C101" s="38">
        <v>645</v>
      </c>
      <c r="D101" s="38"/>
      <c r="E101" s="29">
        <f>[1]Лист1!$D$24</f>
        <v>1175.4471027181423</v>
      </c>
      <c r="F101" s="67"/>
      <c r="G101" s="78">
        <f t="shared" si="1"/>
        <v>1057.9023924463281</v>
      </c>
    </row>
    <row r="102" spans="1:7" ht="19.5" thickBot="1" x14ac:dyDescent="0.3">
      <c r="A102" s="59"/>
      <c r="B102" s="7" t="s">
        <v>72</v>
      </c>
      <c r="C102" s="38">
        <v>1449</v>
      </c>
      <c r="D102" s="38"/>
      <c r="E102" s="29">
        <f>[1]Лист1!$E$24</f>
        <v>1971.0471027181425</v>
      </c>
      <c r="F102" s="67"/>
      <c r="G102" s="78">
        <f t="shared" si="1"/>
        <v>1773.9423924463283</v>
      </c>
    </row>
    <row r="103" spans="1:7" ht="19.5" thickBot="1" x14ac:dyDescent="0.3">
      <c r="A103" s="59"/>
      <c r="B103" s="7" t="s">
        <v>73</v>
      </c>
      <c r="C103" s="38">
        <v>292</v>
      </c>
      <c r="D103" s="38"/>
      <c r="E103" s="29">
        <f>[1]Лист1!$F$24</f>
        <v>179.77110271814232</v>
      </c>
      <c r="F103" s="67"/>
      <c r="G103" s="78">
        <f t="shared" si="1"/>
        <v>161.79399244632808</v>
      </c>
    </row>
    <row r="104" spans="1:7" ht="19.5" thickBot="1" x14ac:dyDescent="0.3">
      <c r="A104" s="59"/>
      <c r="B104" s="7" t="s">
        <v>74</v>
      </c>
      <c r="C104" s="38">
        <v>518</v>
      </c>
      <c r="D104" s="38"/>
      <c r="E104" s="29">
        <f>[1]Лист1!$G$24</f>
        <v>166.24710271814237</v>
      </c>
      <c r="F104" s="67"/>
      <c r="G104" s="78">
        <f t="shared" si="1"/>
        <v>149.62239244632815</v>
      </c>
    </row>
    <row r="105" spans="1:7" ht="32.25" thickBot="1" x14ac:dyDescent="0.3">
      <c r="A105" s="15"/>
      <c r="B105" s="30" t="s">
        <v>75</v>
      </c>
      <c r="C105" s="38"/>
      <c r="D105" s="38"/>
      <c r="E105" s="38"/>
      <c r="F105" s="67"/>
      <c r="G105" s="78"/>
    </row>
    <row r="106" spans="1:7" ht="19.5" thickBot="1" x14ac:dyDescent="0.3">
      <c r="A106" s="15">
        <v>5</v>
      </c>
      <c r="B106" s="12" t="s">
        <v>76</v>
      </c>
      <c r="C106" s="38"/>
      <c r="D106" s="38"/>
      <c r="E106" s="38"/>
      <c r="F106" s="67"/>
      <c r="G106" s="78"/>
    </row>
    <row r="107" spans="1:7" ht="32.25" thickBot="1" x14ac:dyDescent="0.3">
      <c r="A107" s="59"/>
      <c r="B107" s="7" t="s">
        <v>77</v>
      </c>
      <c r="C107" s="38">
        <v>874</v>
      </c>
      <c r="D107" s="38">
        <v>795</v>
      </c>
      <c r="E107" s="19">
        <f>[11]УЗИД!$J$24</f>
        <v>950.14962021259112</v>
      </c>
      <c r="F107" s="70">
        <f>[11]УЗИД!$K$24</f>
        <v>839.78091768601723</v>
      </c>
      <c r="G107" s="78">
        <f t="shared" si="1"/>
        <v>855.13465819133194</v>
      </c>
    </row>
    <row r="108" spans="1:7" ht="32.25" thickBot="1" x14ac:dyDescent="0.3">
      <c r="A108" s="59"/>
      <c r="B108" s="7" t="s">
        <v>78</v>
      </c>
      <c r="C108" s="38">
        <v>662</v>
      </c>
      <c r="D108" s="38">
        <v>598</v>
      </c>
      <c r="E108" s="19">
        <f>[11]УЗИД!$L$24</f>
        <v>699.97960948936634</v>
      </c>
      <c r="F108" s="70">
        <f>[11]УЗИД!$M$24</f>
        <v>619.7821583031955</v>
      </c>
      <c r="G108" s="78">
        <f t="shared" si="1"/>
        <v>629.98164854042977</v>
      </c>
    </row>
    <row r="109" spans="1:7" ht="19.5" thickBot="1" x14ac:dyDescent="0.3">
      <c r="A109" s="59"/>
      <c r="B109" s="7" t="s">
        <v>79</v>
      </c>
      <c r="C109" s="38">
        <v>839</v>
      </c>
      <c r="D109" s="38">
        <v>765</v>
      </c>
      <c r="E109" s="19">
        <f>[11]УЗИД!$N$24</f>
        <v>799.90128032617599</v>
      </c>
      <c r="F109" s="70">
        <f>[11]УЗИД!$O$24</f>
        <v>700.11362028540407</v>
      </c>
      <c r="G109" s="78">
        <f t="shared" si="1"/>
        <v>719.91115229355842</v>
      </c>
    </row>
    <row r="110" spans="1:7" ht="32.25" thickBot="1" x14ac:dyDescent="0.3">
      <c r="A110" s="59"/>
      <c r="B110" s="7" t="s">
        <v>80</v>
      </c>
      <c r="C110" s="38">
        <v>662</v>
      </c>
      <c r="D110" s="38">
        <v>598</v>
      </c>
      <c r="E110" s="19">
        <f>[11]УЗИД!$P$24</f>
        <v>500.1362678157472</v>
      </c>
      <c r="F110" s="70">
        <f>[11]УЗИД!$Q$24</f>
        <v>450.11923433877882</v>
      </c>
      <c r="G110" s="78">
        <f t="shared" si="1"/>
        <v>450.12264103417249</v>
      </c>
    </row>
    <row r="111" spans="1:7" ht="19.5" thickBot="1" x14ac:dyDescent="0.3">
      <c r="A111" s="59"/>
      <c r="B111" s="7" t="s">
        <v>81</v>
      </c>
      <c r="C111" s="38">
        <v>662</v>
      </c>
      <c r="D111" s="38">
        <v>598</v>
      </c>
      <c r="E111" s="19">
        <f>[11]УЗИД!$R$24</f>
        <v>500.1362678157472</v>
      </c>
      <c r="F111" s="70">
        <f>[11]УЗИД!$S$24</f>
        <v>450.11923433877882</v>
      </c>
      <c r="G111" s="78">
        <f t="shared" si="1"/>
        <v>450.12264103417249</v>
      </c>
    </row>
    <row r="112" spans="1:7" ht="19.5" thickBot="1" x14ac:dyDescent="0.3">
      <c r="A112" s="59"/>
      <c r="B112" s="7" t="s">
        <v>82</v>
      </c>
      <c r="C112" s="38">
        <v>662</v>
      </c>
      <c r="D112" s="38">
        <v>598</v>
      </c>
      <c r="E112" s="19">
        <f>[11]УЗИД!$T$24</f>
        <v>750.17461127657032</v>
      </c>
      <c r="F112" s="70">
        <f>[11]УЗИД!$U$24</f>
        <v>655.35278486699906</v>
      </c>
      <c r="G112" s="78">
        <f t="shared" si="1"/>
        <v>675.15715014891339</v>
      </c>
    </row>
    <row r="113" spans="1:7" ht="32.25" thickBot="1" x14ac:dyDescent="0.3">
      <c r="A113" s="59"/>
      <c r="B113" s="7" t="s">
        <v>83</v>
      </c>
      <c r="C113" s="38">
        <v>239</v>
      </c>
      <c r="D113" s="38">
        <v>216</v>
      </c>
      <c r="E113" s="19">
        <f>[11]УЗИД!$V$24</f>
        <v>300.16125887972686</v>
      </c>
      <c r="F113" s="70">
        <f>[11]УЗИД!$W$24</f>
        <v>265.26610151976098</v>
      </c>
      <c r="G113" s="78">
        <f t="shared" si="1"/>
        <v>270.14513299175417</v>
      </c>
    </row>
    <row r="114" spans="1:7" ht="32.25" thickBot="1" x14ac:dyDescent="0.3">
      <c r="A114" s="59"/>
      <c r="B114" s="7" t="s">
        <v>84</v>
      </c>
      <c r="C114" s="38">
        <v>698</v>
      </c>
      <c r="D114" s="38">
        <v>635</v>
      </c>
      <c r="E114" s="19">
        <f>[11]УЗИД!$X$24</f>
        <v>750.17461127657032</v>
      </c>
      <c r="F114" s="70">
        <f>[11]УЗИД!$Y$24</f>
        <v>655.35278486699906</v>
      </c>
      <c r="G114" s="78">
        <f t="shared" si="1"/>
        <v>675.15715014891339</v>
      </c>
    </row>
    <row r="115" spans="1:7" ht="19.5" thickBot="1" x14ac:dyDescent="0.3">
      <c r="A115" s="59"/>
      <c r="B115" s="7" t="s">
        <v>85</v>
      </c>
      <c r="C115" s="38">
        <v>733</v>
      </c>
      <c r="D115" s="38">
        <v>666</v>
      </c>
      <c r="E115" s="19">
        <f>[11]УЗИД!$Z$24</f>
        <v>849.62794937578144</v>
      </c>
      <c r="F115" s="70">
        <f>[11]УЗИД!$AA$24</f>
        <v>754.87445570380874</v>
      </c>
      <c r="G115" s="78">
        <f t="shared" si="1"/>
        <v>764.66515443820333</v>
      </c>
    </row>
    <row r="116" spans="1:7" ht="19.5" thickBot="1" x14ac:dyDescent="0.3">
      <c r="A116" s="59"/>
      <c r="B116" s="7" t="s">
        <v>86</v>
      </c>
      <c r="C116" s="38">
        <v>557</v>
      </c>
      <c r="D116" s="38">
        <v>499</v>
      </c>
      <c r="E116" s="19">
        <f>[11]УЗИД!$AB$24</f>
        <v>899.82295116298542</v>
      </c>
      <c r="F116" s="70">
        <f>[11]УЗИД!$AC$24</f>
        <v>790.44508226761229</v>
      </c>
      <c r="G116" s="78">
        <f t="shared" si="1"/>
        <v>809.84065604668695</v>
      </c>
    </row>
    <row r="117" spans="1:7" ht="32.25" thickBot="1" x14ac:dyDescent="0.3">
      <c r="A117" s="59"/>
      <c r="B117" s="7" t="s">
        <v>87</v>
      </c>
      <c r="C117" s="38"/>
      <c r="D117" s="38"/>
      <c r="E117" s="29">
        <f>[11]УЗИД!$B$24</f>
        <v>999.74822199979508</v>
      </c>
      <c r="F117" s="71">
        <f>[11]УЗИД!$C$24</f>
        <v>874.92746502216926</v>
      </c>
      <c r="G117" s="78">
        <f t="shared" si="1"/>
        <v>899.77339979981548</v>
      </c>
    </row>
    <row r="118" spans="1:7" ht="32.25" thickBot="1" x14ac:dyDescent="0.3">
      <c r="A118" s="59"/>
      <c r="B118" s="7" t="s">
        <v>88</v>
      </c>
      <c r="C118" s="38"/>
      <c r="D118" s="38"/>
      <c r="E118" s="29">
        <f>[11]УЗИД!$D$24</f>
        <v>999.74822199979508</v>
      </c>
      <c r="F118" s="71">
        <f>[11]УЗИД!$E$24</f>
        <v>874.77969424982075</v>
      </c>
      <c r="G118" s="78">
        <f t="shared" si="1"/>
        <v>899.77339979981548</v>
      </c>
    </row>
    <row r="119" spans="1:7" ht="32.25" thickBot="1" x14ac:dyDescent="0.3">
      <c r="A119" s="59"/>
      <c r="B119" s="7" t="s">
        <v>89</v>
      </c>
      <c r="C119" s="38"/>
      <c r="D119" s="38"/>
      <c r="E119" s="29">
        <f>[11]УЗИД!$F$24</f>
        <v>999.74822199979508</v>
      </c>
      <c r="F119" s="71">
        <f>[11]УЗИД!$G$24</f>
        <v>874.77969424982075</v>
      </c>
      <c r="G119" s="78">
        <f t="shared" si="1"/>
        <v>899.77339979981548</v>
      </c>
    </row>
    <row r="120" spans="1:7" ht="32.25" thickBot="1" x14ac:dyDescent="0.3">
      <c r="A120" s="59"/>
      <c r="B120" s="7" t="s">
        <v>90</v>
      </c>
      <c r="C120" s="38">
        <v>733</v>
      </c>
      <c r="D120" s="38">
        <v>672</v>
      </c>
      <c r="E120" s="19">
        <f>[11]УЗИД!$AD$24</f>
        <v>849.62794937578144</v>
      </c>
      <c r="F120" s="70">
        <f>[11]УЗИД!$AE$24</f>
        <v>754.87445570380874</v>
      </c>
      <c r="G120" s="78">
        <f t="shared" si="1"/>
        <v>764.66515443820333</v>
      </c>
    </row>
    <row r="121" spans="1:7" ht="36.75" customHeight="1" x14ac:dyDescent="0.25">
      <c r="A121" s="93"/>
      <c r="B121" s="93" t="s">
        <v>321</v>
      </c>
      <c r="C121" s="95">
        <v>662</v>
      </c>
      <c r="D121" s="95"/>
      <c r="E121" s="98">
        <f>[11]УЗИД!$AF$24</f>
        <v>899.82295116298542</v>
      </c>
      <c r="F121" s="101"/>
      <c r="G121" s="105">
        <f t="shared" si="1"/>
        <v>809.84065604668695</v>
      </c>
    </row>
    <row r="122" spans="1:7" ht="6" customHeight="1" thickBot="1" x14ac:dyDescent="0.3">
      <c r="A122" s="94"/>
      <c r="B122" s="94"/>
      <c r="C122" s="96"/>
      <c r="D122" s="96"/>
      <c r="E122" s="96"/>
      <c r="F122" s="102"/>
      <c r="G122" s="106"/>
    </row>
    <row r="123" spans="1:7" ht="19.5" thickBot="1" x14ac:dyDescent="0.3">
      <c r="A123" s="59"/>
      <c r="B123" s="7" t="s">
        <v>91</v>
      </c>
      <c r="C123" s="38">
        <v>557</v>
      </c>
      <c r="D123" s="38"/>
      <c r="E123" s="19">
        <f>[11]УЗИД!$AG$24</f>
        <v>600.05793865255691</v>
      </c>
      <c r="F123" s="67"/>
      <c r="G123" s="78">
        <f t="shared" si="1"/>
        <v>540.05214478730124</v>
      </c>
    </row>
    <row r="124" spans="1:7" ht="32.25" thickBot="1" x14ac:dyDescent="0.3">
      <c r="A124" s="9"/>
      <c r="B124" s="7" t="s">
        <v>92</v>
      </c>
      <c r="C124" s="38">
        <v>662</v>
      </c>
      <c r="D124" s="38"/>
      <c r="E124" s="19">
        <f>[11]УЗИД!$AL$24</f>
        <v>789.7696130637745</v>
      </c>
      <c r="F124" s="67"/>
      <c r="G124" s="78">
        <f t="shared" si="1"/>
        <v>710.79265175739715</v>
      </c>
    </row>
    <row r="125" spans="1:7" ht="19.5" thickBot="1" x14ac:dyDescent="0.3">
      <c r="A125" s="9"/>
      <c r="B125" s="7" t="s">
        <v>93</v>
      </c>
      <c r="C125" s="38">
        <v>557</v>
      </c>
      <c r="D125" s="38"/>
      <c r="E125" s="19">
        <f>[11]УЗИД!$AM$24</f>
        <v>789.7696130637745</v>
      </c>
      <c r="F125" s="67"/>
      <c r="G125" s="78">
        <f t="shared" si="1"/>
        <v>710.79265175739715</v>
      </c>
    </row>
    <row r="126" spans="1:7" ht="48" thickBot="1" x14ac:dyDescent="0.3">
      <c r="A126" s="59"/>
      <c r="B126" s="16" t="s">
        <v>94</v>
      </c>
      <c r="C126" s="38"/>
      <c r="D126" s="38"/>
      <c r="E126" s="19">
        <f>[11]УЗИД!$AN$24</f>
        <v>900.22295116298551</v>
      </c>
      <c r="F126" s="67"/>
      <c r="G126" s="78">
        <f t="shared" si="1"/>
        <v>810.20065604668696</v>
      </c>
    </row>
    <row r="127" spans="1:7" ht="48" thickBot="1" x14ac:dyDescent="0.3">
      <c r="A127" s="59"/>
      <c r="B127" s="7" t="s">
        <v>258</v>
      </c>
      <c r="C127" s="38">
        <v>662</v>
      </c>
      <c r="D127" s="38"/>
      <c r="E127" s="19">
        <f>[11]УЗИД!$AP$24</f>
        <v>930.08628568778829</v>
      </c>
      <c r="F127" s="67"/>
      <c r="G127" s="78">
        <f t="shared" si="1"/>
        <v>837.07765711900947</v>
      </c>
    </row>
    <row r="128" spans="1:7" ht="63.75" thickBot="1" x14ac:dyDescent="0.3">
      <c r="A128" s="59"/>
      <c r="B128" s="7" t="s">
        <v>259</v>
      </c>
      <c r="C128" s="38">
        <v>698</v>
      </c>
      <c r="D128" s="38"/>
      <c r="E128" s="19">
        <f>[11]УЗИД!$AQ$24</f>
        <v>999.74462199979519</v>
      </c>
      <c r="F128" s="67"/>
      <c r="G128" s="78">
        <f t="shared" si="1"/>
        <v>899.7701597998157</v>
      </c>
    </row>
    <row r="129" spans="1:8" ht="19.5" thickBot="1" x14ac:dyDescent="0.3">
      <c r="A129" s="59"/>
      <c r="B129" s="16" t="s">
        <v>95</v>
      </c>
      <c r="C129" s="38"/>
      <c r="D129" s="38"/>
      <c r="E129" s="19">
        <f>[11]УЗИД!$AR$24</f>
        <v>122.04958446850912</v>
      </c>
      <c r="F129" s="67"/>
      <c r="G129" s="78">
        <f t="shared" si="1"/>
        <v>109.8446260216582</v>
      </c>
    </row>
    <row r="130" spans="1:8" ht="19.5" thickBot="1" x14ac:dyDescent="0.3">
      <c r="A130" s="59"/>
      <c r="B130" s="7" t="s">
        <v>96</v>
      </c>
      <c r="C130" s="38">
        <v>274</v>
      </c>
      <c r="D130" s="38">
        <v>259</v>
      </c>
      <c r="E130" s="29">
        <f>[11]УЗИД!$AS$24</f>
        <v>442.47793150374036</v>
      </c>
      <c r="F130" s="71">
        <f>[11]УЗИД!$AT$24</f>
        <v>387.16819006577282</v>
      </c>
      <c r="G130" s="78">
        <f t="shared" si="1"/>
        <v>398.23013835336633</v>
      </c>
    </row>
    <row r="131" spans="1:8" ht="32.25" thickBot="1" x14ac:dyDescent="0.3">
      <c r="A131" s="59"/>
      <c r="B131" s="7" t="s">
        <v>97</v>
      </c>
      <c r="C131" s="38">
        <v>275</v>
      </c>
      <c r="D131" s="38">
        <v>259</v>
      </c>
      <c r="E131" s="29">
        <f>[11]УЗИД!$AU$24</f>
        <v>650.25294043976089</v>
      </c>
      <c r="F131" s="71">
        <f>[11]УЗИД!$AV$24</f>
        <v>570.02132288479083</v>
      </c>
      <c r="G131" s="78">
        <f t="shared" si="1"/>
        <v>585.22764639578486</v>
      </c>
    </row>
    <row r="132" spans="1:8" ht="32.25" thickBot="1" x14ac:dyDescent="0.3">
      <c r="A132" s="59"/>
      <c r="B132" s="7" t="s">
        <v>98</v>
      </c>
      <c r="C132" s="38">
        <v>366</v>
      </c>
      <c r="D132" s="38">
        <v>339</v>
      </c>
      <c r="E132" s="29">
        <f>[11]УЗИД!$AW$24</f>
        <v>512.13626781574726</v>
      </c>
      <c r="F132" s="71">
        <f>[11]УЗИД!$AX$24</f>
        <v>448.11923433877882</v>
      </c>
      <c r="G132" s="78">
        <f t="shared" si="1"/>
        <v>460.92264103417256</v>
      </c>
    </row>
    <row r="133" spans="1:8" ht="19.5" thickBot="1" x14ac:dyDescent="0.3">
      <c r="A133" s="59"/>
      <c r="B133" s="7" t="s">
        <v>99</v>
      </c>
      <c r="C133" s="38">
        <v>212</v>
      </c>
      <c r="D133" s="38">
        <v>217</v>
      </c>
      <c r="E133" s="29">
        <f>[11]УЗИД!$BA$24</f>
        <v>261.3662570925228</v>
      </c>
      <c r="F133" s="71">
        <f>[11]УЗИД!$BB$24</f>
        <v>228.69547495595742</v>
      </c>
      <c r="G133" s="78">
        <f t="shared" si="1"/>
        <v>235.22963138327054</v>
      </c>
    </row>
    <row r="134" spans="1:8" ht="19.5" thickBot="1" x14ac:dyDescent="0.3">
      <c r="A134" s="59"/>
      <c r="B134" s="7" t="s">
        <v>100</v>
      </c>
      <c r="C134" s="38">
        <v>172</v>
      </c>
      <c r="D134" s="38"/>
      <c r="E134" s="29">
        <f>[11]УЗИД!$BC$24</f>
        <v>100.11791720610775</v>
      </c>
      <c r="F134" s="71">
        <f>[11]УЗИД!$BD$24</f>
        <v>94.603177555344274</v>
      </c>
      <c r="G134" s="78">
        <f t="shared" si="1"/>
        <v>90.106125485496975</v>
      </c>
    </row>
    <row r="135" spans="1:8" ht="19.5" thickBot="1" x14ac:dyDescent="0.3">
      <c r="A135" s="59"/>
      <c r="B135" s="7" t="s">
        <v>101</v>
      </c>
      <c r="C135" s="38"/>
      <c r="D135" s="38">
        <v>371</v>
      </c>
      <c r="E135" s="38"/>
      <c r="F135" s="71">
        <f>[11]УЗИД!$BH$24</f>
        <v>500.14527861178476</v>
      </c>
      <c r="G135" s="78"/>
    </row>
    <row r="136" spans="1:8" ht="19.5" thickBot="1" x14ac:dyDescent="0.3">
      <c r="A136" s="59"/>
      <c r="B136" s="7" t="s">
        <v>322</v>
      </c>
      <c r="C136" s="38"/>
      <c r="D136" s="38">
        <v>340</v>
      </c>
      <c r="E136" s="38"/>
      <c r="F136" s="71">
        <f>[11]УЗИД!$BJ$24</f>
        <v>500.07027861178477</v>
      </c>
      <c r="G136" s="78"/>
    </row>
    <row r="137" spans="1:8" ht="19.5" thickBot="1" x14ac:dyDescent="0.3">
      <c r="A137" s="59"/>
      <c r="B137" s="7" t="s">
        <v>102</v>
      </c>
      <c r="C137" s="38">
        <v>248</v>
      </c>
      <c r="D137" s="38">
        <v>248</v>
      </c>
      <c r="E137" s="29">
        <f>[11]УЗИД!$BM$24</f>
        <v>500.00460055334594</v>
      </c>
      <c r="F137" s="71">
        <f>[11]УЗИД!$BN$24</f>
        <v>439.92902548417771</v>
      </c>
      <c r="G137" s="78">
        <f t="shared" si="1"/>
        <v>450.00414049801134</v>
      </c>
    </row>
    <row r="138" spans="1:8" ht="19.5" thickBot="1" x14ac:dyDescent="0.3">
      <c r="A138" s="59"/>
      <c r="B138" s="7" t="s">
        <v>103</v>
      </c>
      <c r="C138" s="38">
        <v>248</v>
      </c>
      <c r="D138" s="38">
        <v>248</v>
      </c>
      <c r="E138" s="29">
        <f>[11]УЗИД!$BO$24</f>
        <v>500.00460055334594</v>
      </c>
      <c r="F138" s="71">
        <f>[11]УЗИД!$BP$24</f>
        <v>439.92902548417771</v>
      </c>
      <c r="G138" s="78">
        <f t="shared" si="1"/>
        <v>450.00414049801134</v>
      </c>
    </row>
    <row r="139" spans="1:8" ht="19.5" thickBot="1" x14ac:dyDescent="0.3">
      <c r="A139" s="59"/>
      <c r="B139" s="7" t="s">
        <v>104</v>
      </c>
      <c r="C139" s="38">
        <v>248</v>
      </c>
      <c r="D139" s="38"/>
      <c r="E139" s="29">
        <f>[11]УЗИД!$BS$24</f>
        <v>512.13626781574726</v>
      </c>
      <c r="F139" s="67"/>
      <c r="G139" s="78">
        <f t="shared" si="1"/>
        <v>460.92264103417256</v>
      </c>
    </row>
    <row r="140" spans="1:8" ht="32.25" thickBot="1" x14ac:dyDescent="0.3">
      <c r="A140" s="59"/>
      <c r="B140" s="7" t="s">
        <v>323</v>
      </c>
      <c r="C140" s="38"/>
      <c r="D140" s="38"/>
      <c r="E140" s="29">
        <f>[11]УЗИД!$H$24</f>
        <v>999.74822199979508</v>
      </c>
      <c r="F140" s="71">
        <f>[11]УЗИД!$I$24</f>
        <v>874.77969424982075</v>
      </c>
      <c r="G140" s="78">
        <f t="shared" si="1"/>
        <v>899.77339979981548</v>
      </c>
    </row>
    <row r="141" spans="1:8" ht="19.5" thickBot="1" x14ac:dyDescent="0.3">
      <c r="A141" s="59"/>
      <c r="B141" s="7" t="s">
        <v>296</v>
      </c>
      <c r="C141" s="38">
        <v>304</v>
      </c>
      <c r="D141" s="38">
        <v>279</v>
      </c>
      <c r="E141" s="29">
        <f>[11]УЗИД!$BE$24</f>
        <v>518.1482678157472</v>
      </c>
      <c r="F141" s="71">
        <f>[11]УЗИД!$BF$24</f>
        <v>454.42973433877881</v>
      </c>
      <c r="G141" s="78">
        <f t="shared" si="1"/>
        <v>466.33344103417249</v>
      </c>
    </row>
    <row r="142" spans="1:8" ht="19.5" thickBot="1" x14ac:dyDescent="0.3">
      <c r="A142" s="15">
        <v>6</v>
      </c>
      <c r="B142" s="64" t="s">
        <v>105</v>
      </c>
      <c r="C142" s="38"/>
      <c r="D142" s="38"/>
      <c r="E142" s="38"/>
      <c r="F142" s="67"/>
      <c r="G142" s="78"/>
    </row>
    <row r="143" spans="1:8" ht="19.5" thickBot="1" x14ac:dyDescent="0.3">
      <c r="A143" s="59"/>
      <c r="B143" s="64" t="s">
        <v>106</v>
      </c>
      <c r="C143" s="38"/>
      <c r="D143" s="38"/>
      <c r="E143" s="38"/>
      <c r="F143" s="67"/>
      <c r="G143" s="78"/>
    </row>
    <row r="144" spans="1:8" ht="19.5" thickBot="1" x14ac:dyDescent="0.3">
      <c r="A144" s="9"/>
      <c r="B144" s="7" t="s">
        <v>107</v>
      </c>
      <c r="C144" s="38">
        <v>89</v>
      </c>
      <c r="D144" s="38"/>
      <c r="E144" s="29">
        <f>[12]Гематолог!$B$24</f>
        <v>99.803864990933064</v>
      </c>
      <c r="F144" s="67"/>
      <c r="G144" s="78">
        <f t="shared" si="1"/>
        <v>89.823478491839765</v>
      </c>
      <c r="H144">
        <f>G144*0.3</f>
        <v>26.947043547551928</v>
      </c>
    </row>
    <row r="145" spans="1:7" ht="19.5" thickBot="1" x14ac:dyDescent="0.3">
      <c r="A145" s="9"/>
      <c r="B145" s="7" t="s">
        <v>108</v>
      </c>
      <c r="C145" s="38">
        <v>181</v>
      </c>
      <c r="D145" s="38"/>
      <c r="E145" s="29">
        <f>[12]Гематолог!$C$24</f>
        <v>191.12652657945534</v>
      </c>
      <c r="F145" s="67"/>
      <c r="G145" s="78">
        <f t="shared" si="1"/>
        <v>172.0138739215098</v>
      </c>
    </row>
    <row r="146" spans="1:7" ht="32.25" thickBot="1" x14ac:dyDescent="0.3">
      <c r="A146" s="9"/>
      <c r="B146" s="7" t="s">
        <v>109</v>
      </c>
      <c r="C146" s="38">
        <v>202</v>
      </c>
      <c r="D146" s="38"/>
      <c r="E146" s="29">
        <f>[12]Гематолог!$D$24</f>
        <v>228.51452440310777</v>
      </c>
      <c r="F146" s="67"/>
      <c r="G146" s="78">
        <f t="shared" si="1"/>
        <v>205.66307196279701</v>
      </c>
    </row>
    <row r="147" spans="1:7" ht="19.5" thickBot="1" x14ac:dyDescent="0.3">
      <c r="A147" s="17"/>
      <c r="B147" s="7" t="s">
        <v>110</v>
      </c>
      <c r="C147" s="38">
        <v>139</v>
      </c>
      <c r="D147" s="38"/>
      <c r="E147" s="29">
        <f>[12]Гематолог!$E$24</f>
        <v>164.20119469702041</v>
      </c>
      <c r="F147" s="67"/>
      <c r="G147" s="78">
        <f t="shared" ref="G147:G210" si="2">E147*90/100</f>
        <v>147.78107522731838</v>
      </c>
    </row>
    <row r="148" spans="1:7" ht="19.5" thickBot="1" x14ac:dyDescent="0.3">
      <c r="A148" s="59"/>
      <c r="B148" s="7" t="s">
        <v>111</v>
      </c>
      <c r="C148" s="38">
        <v>138</v>
      </c>
      <c r="D148" s="38"/>
      <c r="E148" s="29">
        <f>[12]Гематолог!$F$24</f>
        <v>150.13852875580295</v>
      </c>
      <c r="F148" s="67"/>
      <c r="G148" s="78">
        <f t="shared" si="2"/>
        <v>135.12467588022267</v>
      </c>
    </row>
    <row r="149" spans="1:7" ht="19.5" thickBot="1" x14ac:dyDescent="0.3">
      <c r="A149" s="59"/>
      <c r="B149" s="7" t="s">
        <v>112</v>
      </c>
      <c r="C149" s="38">
        <v>151</v>
      </c>
      <c r="D149" s="38"/>
      <c r="E149" s="29">
        <f>[12]Гематолог!$G$24</f>
        <v>177.06386063823786</v>
      </c>
      <c r="F149" s="67"/>
      <c r="G149" s="78">
        <f t="shared" si="2"/>
        <v>159.35747457441406</v>
      </c>
    </row>
    <row r="150" spans="1:7" ht="19.5" thickBot="1" x14ac:dyDescent="0.3">
      <c r="A150" s="59"/>
      <c r="B150" s="7" t="s">
        <v>113</v>
      </c>
      <c r="C150" s="38">
        <v>102</v>
      </c>
      <c r="D150" s="38"/>
      <c r="E150" s="29">
        <f>[12]Гематолог!$H$24</f>
        <v>125.61319687336803</v>
      </c>
      <c r="F150" s="67"/>
      <c r="G150" s="78">
        <f t="shared" si="2"/>
        <v>113.05187718603122</v>
      </c>
    </row>
    <row r="151" spans="1:7" ht="19.5" thickBot="1" x14ac:dyDescent="0.3">
      <c r="A151" s="59"/>
      <c r="B151" s="7" t="s">
        <v>114</v>
      </c>
      <c r="C151" s="38">
        <v>102</v>
      </c>
      <c r="D151" s="38"/>
      <c r="E151" s="29">
        <f>[12]Гематолог!$I$24</f>
        <v>125.61319687336803</v>
      </c>
      <c r="F151" s="67"/>
      <c r="G151" s="78">
        <f t="shared" si="2"/>
        <v>113.05187718603122</v>
      </c>
    </row>
    <row r="152" spans="1:7" ht="19.5" thickBot="1" x14ac:dyDescent="0.3">
      <c r="A152" s="59"/>
      <c r="B152" s="7" t="s">
        <v>115</v>
      </c>
      <c r="C152" s="38">
        <v>153</v>
      </c>
      <c r="D152" s="38"/>
      <c r="E152" s="29">
        <f>[12]Гематолог!$J$24</f>
        <v>164.03319469702041</v>
      </c>
      <c r="F152" s="67"/>
      <c r="G152" s="78">
        <f t="shared" si="2"/>
        <v>147.62987522731837</v>
      </c>
    </row>
    <row r="153" spans="1:7" ht="19.5" thickBot="1" x14ac:dyDescent="0.3">
      <c r="A153" s="59"/>
      <c r="B153" s="7" t="s">
        <v>116</v>
      </c>
      <c r="C153" s="38">
        <v>161</v>
      </c>
      <c r="D153" s="38"/>
      <c r="E153" s="29">
        <f>[12]Гематолог!$K$24</f>
        <v>177.06386063823786</v>
      </c>
      <c r="F153" s="67"/>
      <c r="G153" s="78">
        <f t="shared" si="2"/>
        <v>159.35747457441406</v>
      </c>
    </row>
    <row r="154" spans="1:7" ht="19.5" thickBot="1" x14ac:dyDescent="0.3">
      <c r="A154" s="59"/>
      <c r="B154" s="7" t="s">
        <v>117</v>
      </c>
      <c r="C154" s="38">
        <v>286</v>
      </c>
      <c r="D154" s="38"/>
      <c r="E154" s="29">
        <f>[12]Гематолог!$L$24</f>
        <v>357.14118381528237</v>
      </c>
      <c r="F154" s="67"/>
      <c r="G154" s="78">
        <f t="shared" si="2"/>
        <v>321.42706543375414</v>
      </c>
    </row>
    <row r="155" spans="1:7" ht="19.5" thickBot="1" x14ac:dyDescent="0.3">
      <c r="A155" s="59"/>
      <c r="B155" s="7" t="s">
        <v>118</v>
      </c>
      <c r="C155" s="38">
        <v>179</v>
      </c>
      <c r="D155" s="38"/>
      <c r="E155" s="29">
        <f>[12]Гематолог!$M$24</f>
        <v>189.92652657945536</v>
      </c>
      <c r="F155" s="67"/>
      <c r="G155" s="78">
        <f t="shared" si="2"/>
        <v>170.93387392150981</v>
      </c>
    </row>
    <row r="156" spans="1:7" ht="19.5" thickBot="1" x14ac:dyDescent="0.3">
      <c r="A156" s="59"/>
      <c r="B156" s="7" t="s">
        <v>119</v>
      </c>
      <c r="C156" s="38">
        <v>98</v>
      </c>
      <c r="D156" s="38"/>
      <c r="E156" s="29">
        <f>[12]Гематолог!$N$24</f>
        <v>138.47586281458547</v>
      </c>
      <c r="F156" s="67"/>
      <c r="G156" s="78">
        <f t="shared" si="2"/>
        <v>124.62827653312692</v>
      </c>
    </row>
    <row r="157" spans="1:7" ht="19.5" thickBot="1" x14ac:dyDescent="0.3">
      <c r="A157" s="59"/>
      <c r="B157" s="7" t="s">
        <v>120</v>
      </c>
      <c r="C157" s="38">
        <v>203</v>
      </c>
      <c r="D157" s="38"/>
      <c r="E157" s="29">
        <f>[12]Гематолог!$O$24</f>
        <v>228.51452440310777</v>
      </c>
      <c r="F157" s="67"/>
      <c r="G157" s="78">
        <f t="shared" si="2"/>
        <v>205.66307196279701</v>
      </c>
    </row>
    <row r="158" spans="1:7" ht="19.5" thickBot="1" x14ac:dyDescent="0.3">
      <c r="A158" s="59"/>
      <c r="B158" s="7" t="s">
        <v>121</v>
      </c>
      <c r="C158" s="38">
        <v>199</v>
      </c>
      <c r="D158" s="38"/>
      <c r="E158" s="29">
        <f>[12]Гематолог!$P$24</f>
        <v>215.6518584618903</v>
      </c>
      <c r="F158" s="67"/>
      <c r="G158" s="78">
        <f t="shared" si="2"/>
        <v>194.08667261570127</v>
      </c>
    </row>
    <row r="159" spans="1:7" ht="19.5" thickBot="1" x14ac:dyDescent="0.3">
      <c r="A159" s="59"/>
      <c r="B159" s="7" t="s">
        <v>122</v>
      </c>
      <c r="C159" s="38">
        <v>102</v>
      </c>
      <c r="D159" s="38"/>
      <c r="E159" s="29">
        <f>[12]Гематолог!$Q$24</f>
        <v>112.75053093215055</v>
      </c>
      <c r="F159" s="67"/>
      <c r="G159" s="78">
        <f t="shared" si="2"/>
        <v>101.47547783893549</v>
      </c>
    </row>
    <row r="160" spans="1:7" ht="19.5" thickBot="1" x14ac:dyDescent="0.3">
      <c r="A160" s="59"/>
      <c r="B160" s="7" t="s">
        <v>123</v>
      </c>
      <c r="C160" s="38">
        <v>168</v>
      </c>
      <c r="D160" s="38"/>
      <c r="E160" s="29">
        <f>[12]Гематолог!$R$24</f>
        <v>177.06386063823786</v>
      </c>
      <c r="F160" s="67"/>
      <c r="G160" s="78">
        <f t="shared" si="2"/>
        <v>159.35747457441406</v>
      </c>
    </row>
    <row r="161" spans="1:7" ht="19.5" thickBot="1" x14ac:dyDescent="0.3">
      <c r="A161" s="59"/>
      <c r="B161" s="7" t="s">
        <v>124</v>
      </c>
      <c r="C161" s="38">
        <v>168</v>
      </c>
      <c r="D161" s="38"/>
      <c r="E161" s="29">
        <f>[12]Гематолог!$S$24</f>
        <v>177.06386063823786</v>
      </c>
      <c r="F161" s="67"/>
      <c r="G161" s="78">
        <f t="shared" si="2"/>
        <v>159.35747457441406</v>
      </c>
    </row>
    <row r="162" spans="1:7" ht="24" customHeight="1" x14ac:dyDescent="0.25">
      <c r="A162" s="93"/>
      <c r="B162" s="93" t="s">
        <v>125</v>
      </c>
      <c r="C162" s="95">
        <v>145</v>
      </c>
      <c r="D162" s="95"/>
      <c r="E162" s="97">
        <f>[12]Гематолог!$T$24</f>
        <v>151.33852875580294</v>
      </c>
      <c r="F162" s="101"/>
      <c r="G162" s="105">
        <f t="shared" si="2"/>
        <v>136.20467588022265</v>
      </c>
    </row>
    <row r="163" spans="1:7" ht="12.75" customHeight="1" thickBot="1" x14ac:dyDescent="0.3">
      <c r="A163" s="94"/>
      <c r="B163" s="94"/>
      <c r="C163" s="96"/>
      <c r="D163" s="96"/>
      <c r="E163" s="96"/>
      <c r="F163" s="102"/>
      <c r="G163" s="106"/>
    </row>
    <row r="164" spans="1:7" ht="19.5" thickBot="1" x14ac:dyDescent="0.3">
      <c r="A164" s="59"/>
      <c r="B164" s="7" t="s">
        <v>126</v>
      </c>
      <c r="C164" s="38">
        <v>112</v>
      </c>
      <c r="D164" s="38"/>
      <c r="E164" s="29">
        <f>[12]Гематолог!$U$24</f>
        <v>125.61319687336803</v>
      </c>
      <c r="F164" s="67"/>
      <c r="G164" s="78">
        <f t="shared" si="2"/>
        <v>113.05187718603122</v>
      </c>
    </row>
    <row r="165" spans="1:7" ht="19.5" thickBot="1" x14ac:dyDescent="0.3">
      <c r="A165" s="59"/>
      <c r="B165" s="64" t="s">
        <v>127</v>
      </c>
      <c r="C165" s="38"/>
      <c r="D165" s="38"/>
      <c r="E165" s="38"/>
      <c r="F165" s="67"/>
      <c r="G165" s="78"/>
    </row>
    <row r="166" spans="1:7" ht="17.25" customHeight="1" thickBot="1" x14ac:dyDescent="0.3">
      <c r="A166" s="18"/>
      <c r="B166" s="7" t="s">
        <v>128</v>
      </c>
      <c r="C166" s="38">
        <v>201</v>
      </c>
      <c r="D166" s="12"/>
      <c r="E166" s="28">
        <f>[12]Иммунологические!$B$24</f>
        <v>228.32508392675641</v>
      </c>
      <c r="F166" s="72"/>
      <c r="G166" s="78">
        <f t="shared" si="2"/>
        <v>205.49257553408074</v>
      </c>
    </row>
    <row r="167" spans="1:7" ht="19.5" thickBot="1" x14ac:dyDescent="0.3">
      <c r="A167" s="9"/>
      <c r="B167" s="7" t="s">
        <v>129</v>
      </c>
      <c r="C167" s="38">
        <v>148</v>
      </c>
      <c r="D167" s="38"/>
      <c r="E167" s="29">
        <f>[12]Иммунологические!$C$24</f>
        <v>164.07490104611949</v>
      </c>
      <c r="F167" s="67"/>
      <c r="G167" s="78">
        <f t="shared" si="2"/>
        <v>147.66741094150754</v>
      </c>
    </row>
    <row r="168" spans="1:7" ht="32.25" thickBot="1" x14ac:dyDescent="0.3">
      <c r="A168" s="9"/>
      <c r="B168" s="7" t="s">
        <v>130</v>
      </c>
      <c r="C168" s="38">
        <v>247</v>
      </c>
      <c r="D168" s="38"/>
      <c r="E168" s="29">
        <f>[12]Иммунологические!$D$24</f>
        <v>254.02515707901119</v>
      </c>
      <c r="F168" s="67"/>
      <c r="G168" s="78">
        <f t="shared" si="2"/>
        <v>228.62264137111006</v>
      </c>
    </row>
    <row r="169" spans="1:7" ht="19.5" thickBot="1" x14ac:dyDescent="0.3">
      <c r="A169" s="9"/>
      <c r="B169" s="7" t="s">
        <v>131</v>
      </c>
      <c r="C169" s="38">
        <v>132</v>
      </c>
      <c r="D169" s="38"/>
      <c r="E169" s="29">
        <f>[12]Иммунологические!$E$24</f>
        <v>151.22486446999213</v>
      </c>
      <c r="F169" s="67"/>
      <c r="G169" s="78">
        <f t="shared" si="2"/>
        <v>136.10237802299289</v>
      </c>
    </row>
    <row r="170" spans="1:7" ht="36" customHeight="1" x14ac:dyDescent="0.25">
      <c r="A170" s="31"/>
      <c r="B170" s="58" t="s">
        <v>132</v>
      </c>
      <c r="C170" s="57">
        <v>203</v>
      </c>
      <c r="D170" s="57"/>
      <c r="E170" s="61">
        <f>[12]Иммунологические!$F$24</f>
        <v>266.8751936551385</v>
      </c>
      <c r="F170" s="73"/>
      <c r="G170" s="78">
        <f t="shared" si="2"/>
        <v>240.18767428962465</v>
      </c>
    </row>
    <row r="171" spans="1:7" ht="18.75" customHeight="1" thickBot="1" x14ac:dyDescent="0.3">
      <c r="A171" s="9"/>
      <c r="B171" s="7" t="s">
        <v>133</v>
      </c>
      <c r="C171" s="38">
        <v>156</v>
      </c>
      <c r="D171" s="38"/>
      <c r="E171" s="29">
        <f>[12]Иммунологические!$G$24</f>
        <v>164.07490104611949</v>
      </c>
      <c r="F171" s="67"/>
      <c r="G171" s="78">
        <f t="shared" si="2"/>
        <v>147.66741094150754</v>
      </c>
    </row>
    <row r="172" spans="1:7" ht="19.5" thickBot="1" x14ac:dyDescent="0.3">
      <c r="A172" s="9"/>
      <c r="B172" s="7" t="s">
        <v>134</v>
      </c>
      <c r="C172" s="38">
        <v>121</v>
      </c>
      <c r="D172" s="38"/>
      <c r="E172" s="29">
        <f>[12]Иммунологические!$H$24</f>
        <v>138.37482789386476</v>
      </c>
      <c r="F172" s="67"/>
      <c r="G172" s="78">
        <f t="shared" si="2"/>
        <v>124.53734510447828</v>
      </c>
    </row>
    <row r="173" spans="1:7" ht="19.5" thickBot="1" x14ac:dyDescent="0.3">
      <c r="A173" s="9"/>
      <c r="B173" s="7" t="s">
        <v>135</v>
      </c>
      <c r="C173" s="38">
        <v>195</v>
      </c>
      <c r="D173" s="38"/>
      <c r="E173" s="29">
        <f>[12]Иммунологические!$I$24</f>
        <v>203.12501077450159</v>
      </c>
      <c r="F173" s="67"/>
      <c r="G173" s="78">
        <f t="shared" si="2"/>
        <v>182.81250969705144</v>
      </c>
    </row>
    <row r="174" spans="1:7" ht="19.5" thickBot="1" x14ac:dyDescent="0.3">
      <c r="A174" s="9"/>
      <c r="B174" s="7" t="s">
        <v>136</v>
      </c>
      <c r="C174" s="38">
        <v>195</v>
      </c>
      <c r="D174" s="38"/>
      <c r="E174" s="29">
        <f>[12]Иммунологические!$J$24</f>
        <v>202.62501077450159</v>
      </c>
      <c r="F174" s="67"/>
      <c r="G174" s="78">
        <f t="shared" si="2"/>
        <v>182.36250969705142</v>
      </c>
    </row>
    <row r="175" spans="1:7" ht="19.5" thickBot="1" x14ac:dyDescent="0.3">
      <c r="A175" s="9"/>
      <c r="B175" s="7" t="s">
        <v>137</v>
      </c>
      <c r="C175" s="38">
        <v>195</v>
      </c>
      <c r="D175" s="38"/>
      <c r="E175" s="29">
        <f>[12]Иммунологические!$K$24</f>
        <v>202.62501077450159</v>
      </c>
      <c r="F175" s="67"/>
      <c r="G175" s="78">
        <f t="shared" si="2"/>
        <v>182.36250969705142</v>
      </c>
    </row>
    <row r="176" spans="1:7" ht="19.5" thickBot="1" x14ac:dyDescent="0.3">
      <c r="A176" s="9"/>
      <c r="B176" s="64" t="s">
        <v>138</v>
      </c>
      <c r="C176" s="38"/>
      <c r="D176" s="38"/>
      <c r="E176" s="38"/>
      <c r="F176" s="67"/>
      <c r="G176" s="78">
        <f t="shared" si="2"/>
        <v>0</v>
      </c>
    </row>
    <row r="177" spans="1:7" ht="19.5" thickBot="1" x14ac:dyDescent="0.3">
      <c r="A177" s="18"/>
      <c r="B177" s="7" t="s">
        <v>139</v>
      </c>
      <c r="C177" s="65">
        <v>106</v>
      </c>
      <c r="D177" s="12"/>
      <c r="E177" s="28">
        <f>[12]Биохимия!$B$24</f>
        <v>112.67475474161</v>
      </c>
      <c r="F177" s="72"/>
      <c r="G177" s="78">
        <f t="shared" si="2"/>
        <v>101.407279267449</v>
      </c>
    </row>
    <row r="178" spans="1:7" ht="19.5" thickBot="1" x14ac:dyDescent="0.3">
      <c r="A178" s="59"/>
      <c r="B178" s="7" t="s">
        <v>140</v>
      </c>
      <c r="C178" s="38">
        <v>156</v>
      </c>
      <c r="D178" s="38"/>
      <c r="E178" s="29">
        <f>[12]Биохимия!$C$24</f>
        <v>164.07490104611949</v>
      </c>
      <c r="F178" s="67"/>
      <c r="G178" s="78">
        <f t="shared" si="2"/>
        <v>147.66741094150754</v>
      </c>
    </row>
    <row r="179" spans="1:7" ht="19.5" thickBot="1" x14ac:dyDescent="0.3">
      <c r="A179" s="59"/>
      <c r="B179" s="7" t="s">
        <v>141</v>
      </c>
      <c r="C179" s="38">
        <v>89</v>
      </c>
      <c r="D179" s="38"/>
      <c r="E179" s="29">
        <f>[12]Биохимия!$D$24</f>
        <v>99.824718165482622</v>
      </c>
      <c r="F179" s="67"/>
      <c r="G179" s="78">
        <f t="shared" si="2"/>
        <v>89.842246348934367</v>
      </c>
    </row>
    <row r="180" spans="1:7" ht="19.5" customHeight="1" thickBot="1" x14ac:dyDescent="0.3">
      <c r="A180" s="93"/>
      <c r="B180" s="93" t="s">
        <v>142</v>
      </c>
      <c r="C180" s="95">
        <v>63</v>
      </c>
      <c r="D180" s="95"/>
      <c r="E180" s="97">
        <f>[12]Биохимия!$E$24</f>
        <v>74.124645013227877</v>
      </c>
      <c r="F180" s="101"/>
      <c r="G180" s="78">
        <f t="shared" si="2"/>
        <v>66.712180511905089</v>
      </c>
    </row>
    <row r="181" spans="1:7" ht="19.5" hidden="1" thickBot="1" x14ac:dyDescent="0.3">
      <c r="A181" s="94"/>
      <c r="B181" s="94"/>
      <c r="C181" s="96"/>
      <c r="D181" s="96"/>
      <c r="E181" s="96"/>
      <c r="F181" s="102"/>
      <c r="G181" s="78">
        <f t="shared" si="2"/>
        <v>0</v>
      </c>
    </row>
    <row r="182" spans="1:7" ht="20.25" customHeight="1" x14ac:dyDescent="0.25">
      <c r="A182" s="93"/>
      <c r="B182" s="93" t="s">
        <v>143</v>
      </c>
      <c r="C182" s="95">
        <v>63</v>
      </c>
      <c r="D182" s="95"/>
      <c r="E182" s="97">
        <f>[12]Биохимия!$F$24</f>
        <v>74.124645013227877</v>
      </c>
      <c r="F182" s="101"/>
      <c r="G182" s="78">
        <f t="shared" si="2"/>
        <v>66.712180511905089</v>
      </c>
    </row>
    <row r="183" spans="1:7" ht="1.5" customHeight="1" thickBot="1" x14ac:dyDescent="0.3">
      <c r="A183" s="94"/>
      <c r="B183" s="94"/>
      <c r="C183" s="96"/>
      <c r="D183" s="96"/>
      <c r="E183" s="96"/>
      <c r="F183" s="102"/>
      <c r="G183" s="78">
        <f t="shared" si="2"/>
        <v>0</v>
      </c>
    </row>
    <row r="184" spans="1:7" ht="19.5" thickBot="1" x14ac:dyDescent="0.3">
      <c r="A184" s="59"/>
      <c r="B184" s="7" t="s">
        <v>144</v>
      </c>
      <c r="C184" s="38">
        <v>97</v>
      </c>
      <c r="D184" s="38"/>
      <c r="E184" s="29">
        <f>[12]Биохимия!$G$24</f>
        <v>99.824718165482622</v>
      </c>
      <c r="F184" s="67"/>
      <c r="G184" s="78">
        <f t="shared" si="2"/>
        <v>89.842246348934367</v>
      </c>
    </row>
    <row r="185" spans="1:7" ht="19.5" thickBot="1" x14ac:dyDescent="0.3">
      <c r="A185" s="59"/>
      <c r="B185" s="7" t="s">
        <v>145</v>
      </c>
      <c r="C185" s="38">
        <v>97</v>
      </c>
      <c r="D185" s="38"/>
      <c r="E185" s="29">
        <f>[12]Биохимия!$H$24</f>
        <v>99.824718165482622</v>
      </c>
      <c r="F185" s="67"/>
      <c r="G185" s="78">
        <f t="shared" si="2"/>
        <v>89.842246348934367</v>
      </c>
    </row>
    <row r="186" spans="1:7" ht="19.5" customHeight="1" thickBot="1" x14ac:dyDescent="0.3">
      <c r="A186" s="59"/>
      <c r="B186" s="7" t="s">
        <v>146</v>
      </c>
      <c r="C186" s="38">
        <v>90</v>
      </c>
      <c r="D186" s="38"/>
      <c r="E186" s="29">
        <f>[12]Биохимия!$I$24</f>
        <v>99.824718165482622</v>
      </c>
      <c r="F186" s="67"/>
      <c r="G186" s="78">
        <f t="shared" si="2"/>
        <v>89.842246348934367</v>
      </c>
    </row>
    <row r="187" spans="1:7" ht="19.5" thickBot="1" x14ac:dyDescent="0.3">
      <c r="A187" s="59"/>
      <c r="B187" s="7" t="s">
        <v>147</v>
      </c>
      <c r="C187" s="38">
        <v>72</v>
      </c>
      <c r="D187" s="38"/>
      <c r="E187" s="29">
        <f>[12]Биохимия!$J$24</f>
        <v>86.974681589355257</v>
      </c>
      <c r="F187" s="67"/>
      <c r="G187" s="78">
        <f t="shared" si="2"/>
        <v>78.277213430419735</v>
      </c>
    </row>
    <row r="188" spans="1:7" ht="19.5" thickBot="1" x14ac:dyDescent="0.3">
      <c r="A188" s="59"/>
      <c r="B188" s="7" t="s">
        <v>148</v>
      </c>
      <c r="C188" s="38">
        <v>134</v>
      </c>
      <c r="D188" s="38"/>
      <c r="E188" s="29">
        <f>[12]Биохимия!$K$24</f>
        <v>138.37482789386476</v>
      </c>
      <c r="F188" s="67"/>
      <c r="G188" s="78">
        <f t="shared" si="2"/>
        <v>124.53734510447828</v>
      </c>
    </row>
    <row r="189" spans="1:7" ht="19.5" thickBot="1" x14ac:dyDescent="0.3">
      <c r="A189" s="59"/>
      <c r="B189" s="7" t="s">
        <v>149</v>
      </c>
      <c r="C189" s="38">
        <v>134</v>
      </c>
      <c r="D189" s="38"/>
      <c r="E189" s="29">
        <f>[12]Биохимия!$K$24</f>
        <v>138.37482789386476</v>
      </c>
      <c r="F189" s="67"/>
      <c r="G189" s="78">
        <f t="shared" si="2"/>
        <v>124.53734510447828</v>
      </c>
    </row>
    <row r="190" spans="1:7" ht="19.5" thickBot="1" x14ac:dyDescent="0.3">
      <c r="A190" s="59"/>
      <c r="B190" s="7" t="s">
        <v>150</v>
      </c>
      <c r="C190" s="38">
        <v>74</v>
      </c>
      <c r="D190" s="38"/>
      <c r="E190" s="29">
        <f>[12]Биохимия!$M$24</f>
        <v>86.907481589355257</v>
      </c>
      <c r="F190" s="67"/>
      <c r="G190" s="78">
        <f t="shared" si="2"/>
        <v>78.216733430419737</v>
      </c>
    </row>
    <row r="191" spans="1:7" ht="16.5" customHeight="1" thickBot="1" x14ac:dyDescent="0.3">
      <c r="A191" s="59"/>
      <c r="B191" s="7" t="s">
        <v>151</v>
      </c>
      <c r="C191" s="38">
        <v>60</v>
      </c>
      <c r="D191" s="38"/>
      <c r="E191" s="29">
        <f>[12]Биохимия!$N$24</f>
        <v>74.124645013227877</v>
      </c>
      <c r="F191" s="67"/>
      <c r="G191" s="78">
        <f t="shared" si="2"/>
        <v>66.712180511905089</v>
      </c>
    </row>
    <row r="192" spans="1:7" ht="19.5" thickBot="1" x14ac:dyDescent="0.3">
      <c r="A192" s="59" t="s">
        <v>152</v>
      </c>
      <c r="B192" s="7" t="s">
        <v>153</v>
      </c>
      <c r="C192" s="38">
        <v>65</v>
      </c>
      <c r="D192" s="38"/>
      <c r="E192" s="29">
        <f>[12]Биохимия!$O$24</f>
        <v>74.124645013227877</v>
      </c>
      <c r="F192" s="67"/>
      <c r="G192" s="78">
        <f t="shared" si="2"/>
        <v>66.712180511905089</v>
      </c>
    </row>
    <row r="193" spans="1:7" ht="36" customHeight="1" thickBot="1" x14ac:dyDescent="0.3">
      <c r="A193" s="59"/>
      <c r="B193" s="7" t="s">
        <v>154</v>
      </c>
      <c r="C193" s="38">
        <v>67</v>
      </c>
      <c r="D193" s="38"/>
      <c r="E193" s="29">
        <f>[12]Биохимия!$P$24</f>
        <v>86.974681589355257</v>
      </c>
      <c r="F193" s="67"/>
      <c r="G193" s="78">
        <f t="shared" si="2"/>
        <v>78.277213430419735</v>
      </c>
    </row>
    <row r="194" spans="1:7" ht="32.25" thickBot="1" x14ac:dyDescent="0.3">
      <c r="A194" s="59"/>
      <c r="B194" s="7" t="s">
        <v>155</v>
      </c>
      <c r="C194" s="38">
        <v>58</v>
      </c>
      <c r="D194" s="38"/>
      <c r="E194" s="29">
        <f>[12]Биохимия!$Q$24</f>
        <v>61.274608437100497</v>
      </c>
      <c r="F194" s="67"/>
      <c r="G194" s="78">
        <f t="shared" si="2"/>
        <v>55.147147593390443</v>
      </c>
    </row>
    <row r="195" spans="1:7" ht="19.5" thickBot="1" x14ac:dyDescent="0.3">
      <c r="A195" s="59"/>
      <c r="B195" s="7" t="s">
        <v>156</v>
      </c>
      <c r="C195" s="38">
        <v>63</v>
      </c>
      <c r="D195" s="38"/>
      <c r="E195" s="29">
        <f>[12]Биохимия!$R$24</f>
        <v>74.124645013227877</v>
      </c>
      <c r="F195" s="67"/>
      <c r="G195" s="78">
        <f t="shared" si="2"/>
        <v>66.712180511905089</v>
      </c>
    </row>
    <row r="196" spans="1:7" ht="32.25" thickBot="1" x14ac:dyDescent="0.3">
      <c r="A196" s="59"/>
      <c r="B196" s="7" t="s">
        <v>157</v>
      </c>
      <c r="C196" s="38">
        <v>62</v>
      </c>
      <c r="D196" s="38"/>
      <c r="E196" s="29">
        <f>[12]Биохимия!$S$24</f>
        <v>74.124645013227877</v>
      </c>
      <c r="F196" s="67"/>
      <c r="G196" s="78">
        <f t="shared" si="2"/>
        <v>66.712180511905089</v>
      </c>
    </row>
    <row r="197" spans="1:7" ht="19.5" thickBot="1" x14ac:dyDescent="0.3">
      <c r="A197" s="59"/>
      <c r="B197" s="7" t="s">
        <v>158</v>
      </c>
      <c r="C197" s="38">
        <v>86</v>
      </c>
      <c r="D197" s="38"/>
      <c r="E197" s="29">
        <f>[12]Биохимия!$T$24</f>
        <v>112.67475474161</v>
      </c>
      <c r="F197" s="67"/>
      <c r="G197" s="78">
        <f t="shared" si="2"/>
        <v>101.407279267449</v>
      </c>
    </row>
    <row r="198" spans="1:7" ht="18.75" customHeight="1" x14ac:dyDescent="0.25">
      <c r="A198" s="93"/>
      <c r="B198" s="13" t="s">
        <v>159</v>
      </c>
      <c r="C198" s="95"/>
      <c r="D198" s="95"/>
      <c r="E198" s="95"/>
      <c r="F198" s="101"/>
      <c r="G198" s="105"/>
    </row>
    <row r="199" spans="1:7" ht="19.5" customHeight="1" thickBot="1" x14ac:dyDescent="0.3">
      <c r="A199" s="94"/>
      <c r="B199" s="64" t="s">
        <v>160</v>
      </c>
      <c r="C199" s="96"/>
      <c r="D199" s="96"/>
      <c r="E199" s="96"/>
      <c r="F199" s="102"/>
      <c r="G199" s="106"/>
    </row>
    <row r="200" spans="1:7" ht="19.5" thickBot="1" x14ac:dyDescent="0.3">
      <c r="A200" s="17"/>
      <c r="B200" s="7" t="s">
        <v>161</v>
      </c>
      <c r="C200" s="38">
        <v>387</v>
      </c>
      <c r="D200" s="38"/>
      <c r="E200" s="29">
        <f>[12]ПЦД!$B$24</f>
        <v>392.02487448418901</v>
      </c>
      <c r="F200" s="67"/>
      <c r="G200" s="78">
        <f t="shared" si="2"/>
        <v>352.82238703577008</v>
      </c>
    </row>
    <row r="201" spans="1:7" ht="19.5" thickBot="1" x14ac:dyDescent="0.3">
      <c r="A201" s="59"/>
      <c r="B201" s="7" t="s">
        <v>162</v>
      </c>
      <c r="C201" s="38">
        <v>387</v>
      </c>
      <c r="D201" s="38"/>
      <c r="E201" s="29">
        <f>[12]ПЦД!$C$24</f>
        <v>392.02487448418901</v>
      </c>
      <c r="F201" s="67"/>
      <c r="G201" s="78">
        <f t="shared" si="2"/>
        <v>352.82238703577008</v>
      </c>
    </row>
    <row r="202" spans="1:7" ht="19.5" thickBot="1" x14ac:dyDescent="0.3">
      <c r="A202" s="17"/>
      <c r="B202" s="7" t="s">
        <v>163</v>
      </c>
      <c r="C202" s="38">
        <v>387</v>
      </c>
      <c r="D202" s="38"/>
      <c r="E202" s="29">
        <f>[12]ПЦД!$D$24</f>
        <v>392.02487448418901</v>
      </c>
      <c r="F202" s="67"/>
      <c r="G202" s="78">
        <f t="shared" si="2"/>
        <v>352.82238703577008</v>
      </c>
    </row>
    <row r="203" spans="1:7" ht="19.5" thickBot="1" x14ac:dyDescent="0.3">
      <c r="A203" s="59"/>
      <c r="B203" s="7" t="s">
        <v>164</v>
      </c>
      <c r="C203" s="38">
        <v>387</v>
      </c>
      <c r="D203" s="38"/>
      <c r="E203" s="29">
        <f>[12]ПЦД!$E$24</f>
        <v>392.02487448418901</v>
      </c>
      <c r="F203" s="67"/>
      <c r="G203" s="78">
        <f t="shared" si="2"/>
        <v>352.82238703577008</v>
      </c>
    </row>
    <row r="204" spans="1:7" ht="19.5" thickBot="1" x14ac:dyDescent="0.3">
      <c r="A204" s="59"/>
      <c r="B204" s="7" t="s">
        <v>165</v>
      </c>
      <c r="C204" s="38">
        <v>387</v>
      </c>
      <c r="D204" s="38"/>
      <c r="E204" s="29">
        <f>[12]ПЦД!$F$24</f>
        <v>392.02487448418901</v>
      </c>
      <c r="F204" s="67"/>
      <c r="G204" s="78">
        <f t="shared" si="2"/>
        <v>352.82238703577008</v>
      </c>
    </row>
    <row r="205" spans="1:7" ht="19.5" thickBot="1" x14ac:dyDescent="0.3">
      <c r="A205" s="59"/>
      <c r="B205" s="7" t="s">
        <v>166</v>
      </c>
      <c r="C205" s="38">
        <v>387</v>
      </c>
      <c r="D205" s="38"/>
      <c r="E205" s="29">
        <f>[12]ПЦД!$G$24</f>
        <v>392.02487448418901</v>
      </c>
      <c r="F205" s="67"/>
      <c r="G205" s="78">
        <f t="shared" si="2"/>
        <v>352.82238703577008</v>
      </c>
    </row>
    <row r="206" spans="1:7" ht="19.5" thickBot="1" x14ac:dyDescent="0.3">
      <c r="A206" s="59"/>
      <c r="B206" s="7" t="s">
        <v>167</v>
      </c>
      <c r="C206" s="38">
        <v>387</v>
      </c>
      <c r="D206" s="38"/>
      <c r="E206" s="29">
        <f>[12]ПЦД!$H$24</f>
        <v>392.02487448418901</v>
      </c>
      <c r="F206" s="67"/>
      <c r="G206" s="78">
        <f t="shared" si="2"/>
        <v>352.82238703577008</v>
      </c>
    </row>
    <row r="207" spans="1:7" ht="19.5" thickBot="1" x14ac:dyDescent="0.3">
      <c r="A207" s="59"/>
      <c r="B207" s="7" t="s">
        <v>168</v>
      </c>
      <c r="C207" s="38">
        <v>387</v>
      </c>
      <c r="D207" s="38"/>
      <c r="E207" s="29">
        <f>[12]ПЦД!$I$24</f>
        <v>392.02487448418901</v>
      </c>
      <c r="F207" s="67"/>
      <c r="G207" s="78">
        <f t="shared" si="2"/>
        <v>352.82238703577008</v>
      </c>
    </row>
    <row r="208" spans="1:7" ht="19.5" thickBot="1" x14ac:dyDescent="0.3">
      <c r="A208" s="59"/>
      <c r="B208" s="7" t="s">
        <v>169</v>
      </c>
      <c r="C208" s="38">
        <v>387</v>
      </c>
      <c r="D208" s="38"/>
      <c r="E208" s="29">
        <f>[12]ПЦД!$J$24</f>
        <v>392.02487448418901</v>
      </c>
      <c r="F208" s="67"/>
      <c r="G208" s="78">
        <f t="shared" si="2"/>
        <v>352.82238703577008</v>
      </c>
    </row>
    <row r="209" spans="1:7" ht="19.5" thickBot="1" x14ac:dyDescent="0.3">
      <c r="A209" s="59"/>
      <c r="B209" s="7" t="s">
        <v>170</v>
      </c>
      <c r="C209" s="38">
        <v>387</v>
      </c>
      <c r="D209" s="38"/>
      <c r="E209" s="29">
        <f>[12]ПЦД!$K$24</f>
        <v>392.02487448418901</v>
      </c>
      <c r="F209" s="67"/>
      <c r="G209" s="78">
        <f t="shared" si="2"/>
        <v>352.82238703577008</v>
      </c>
    </row>
    <row r="210" spans="1:7" ht="19.5" thickBot="1" x14ac:dyDescent="0.3">
      <c r="A210" s="59"/>
      <c r="B210" s="7" t="s">
        <v>171</v>
      </c>
      <c r="C210" s="38">
        <v>387</v>
      </c>
      <c r="D210" s="38"/>
      <c r="E210" s="29">
        <f>[12]ПЦД!$L$24</f>
        <v>392.02487448418901</v>
      </c>
      <c r="F210" s="67"/>
      <c r="G210" s="78">
        <f t="shared" si="2"/>
        <v>352.82238703577008</v>
      </c>
    </row>
    <row r="211" spans="1:7" ht="19.5" thickBot="1" x14ac:dyDescent="0.3">
      <c r="A211" s="59"/>
      <c r="B211" s="7" t="s">
        <v>172</v>
      </c>
      <c r="C211" s="38">
        <v>387</v>
      </c>
      <c r="D211" s="38"/>
      <c r="E211" s="29">
        <f>[12]ПЦД!$M$24</f>
        <v>392.02487448418901</v>
      </c>
      <c r="F211" s="67"/>
      <c r="G211" s="78">
        <f t="shared" ref="G211:G274" si="3">E211*90/100</f>
        <v>352.82238703577008</v>
      </c>
    </row>
    <row r="212" spans="1:7" ht="32.25" thickBot="1" x14ac:dyDescent="0.3">
      <c r="A212" s="59"/>
      <c r="B212" s="64" t="s">
        <v>209</v>
      </c>
      <c r="C212" s="38"/>
      <c r="D212" s="38"/>
      <c r="E212" s="38"/>
      <c r="F212" s="67"/>
      <c r="G212" s="78"/>
    </row>
    <row r="213" spans="1:7" ht="19.5" thickBot="1" x14ac:dyDescent="0.3">
      <c r="A213" s="59"/>
      <c r="B213" s="7" t="s">
        <v>210</v>
      </c>
      <c r="C213" s="38">
        <v>415</v>
      </c>
      <c r="D213" s="38"/>
      <c r="E213" s="29">
        <f>'[12]Урогенит инф'!$B$22+'[12]Урогенит инф'!$C$22</f>
        <v>493.96214193756941</v>
      </c>
      <c r="F213" s="67"/>
      <c r="G213" s="78">
        <f t="shared" si="3"/>
        <v>444.56592774381249</v>
      </c>
    </row>
    <row r="214" spans="1:7" ht="19.5" thickBot="1" x14ac:dyDescent="0.3">
      <c r="A214" s="59"/>
      <c r="B214" s="7" t="s">
        <v>211</v>
      </c>
      <c r="C214" s="38">
        <v>416</v>
      </c>
      <c r="D214" s="38"/>
      <c r="E214" s="29">
        <f>'[12]Урогенит инф'!$F$22+'[12]Урогенит инф'!$G$22</f>
        <v>505.25249339003551</v>
      </c>
      <c r="F214" s="67"/>
      <c r="G214" s="78">
        <f t="shared" si="3"/>
        <v>454.72724405103196</v>
      </c>
    </row>
    <row r="215" spans="1:7" ht="19.5" thickBot="1" x14ac:dyDescent="0.3">
      <c r="A215" s="59"/>
      <c r="B215" s="7" t="s">
        <v>212</v>
      </c>
      <c r="C215" s="38">
        <v>409</v>
      </c>
      <c r="D215" s="38"/>
      <c r="E215" s="29">
        <f>'[12]Урогенит инф'!$D$22+'[12]Урогенит инф'!$E$22</f>
        <v>522.2249642575805</v>
      </c>
      <c r="F215" s="67"/>
      <c r="G215" s="78">
        <f t="shared" si="3"/>
        <v>470.00246783182246</v>
      </c>
    </row>
    <row r="216" spans="1:7" ht="19.5" thickBot="1" x14ac:dyDescent="0.3">
      <c r="A216" s="66">
        <v>7</v>
      </c>
      <c r="B216" s="64" t="s">
        <v>173</v>
      </c>
      <c r="C216" s="38"/>
      <c r="D216" s="38"/>
      <c r="E216" s="38"/>
      <c r="F216" s="67"/>
      <c r="G216" s="78"/>
    </row>
    <row r="217" spans="1:7" ht="19.5" thickBot="1" x14ac:dyDescent="0.3">
      <c r="A217" s="59"/>
      <c r="B217" s="7" t="s">
        <v>174</v>
      </c>
      <c r="C217" s="38">
        <v>551</v>
      </c>
      <c r="D217" s="38"/>
      <c r="E217" s="29">
        <f>[5]Лист1!$D$25</f>
        <v>556.02917712848375</v>
      </c>
      <c r="F217" s="67"/>
      <c r="G217" s="78">
        <f t="shared" si="3"/>
        <v>500.42625941563534</v>
      </c>
    </row>
    <row r="218" spans="1:7" ht="19.5" thickBot="1" x14ac:dyDescent="0.3">
      <c r="A218" s="59"/>
      <c r="B218" s="7" t="s">
        <v>175</v>
      </c>
      <c r="C218" s="38">
        <v>378</v>
      </c>
      <c r="D218" s="38"/>
      <c r="E218" s="29">
        <f>[5]Лист1!$E$25</f>
        <v>389.28690715755346</v>
      </c>
      <c r="F218" s="67"/>
      <c r="G218" s="78">
        <f t="shared" si="3"/>
        <v>350.35821644179816</v>
      </c>
    </row>
    <row r="219" spans="1:7" ht="19.5" thickBot="1" x14ac:dyDescent="0.3">
      <c r="A219" s="59"/>
      <c r="B219" s="7" t="s">
        <v>176</v>
      </c>
      <c r="C219" s="38">
        <v>305</v>
      </c>
      <c r="D219" s="38"/>
      <c r="E219" s="29">
        <f>[5]Лист1!$G$25</f>
        <v>328.26982727383256</v>
      </c>
      <c r="F219" s="67"/>
      <c r="G219" s="78">
        <f t="shared" si="3"/>
        <v>295.44284454644929</v>
      </c>
    </row>
    <row r="220" spans="1:7" ht="19.5" thickBot="1" x14ac:dyDescent="0.3">
      <c r="A220" s="59"/>
      <c r="B220" s="7" t="s">
        <v>177</v>
      </c>
      <c r="C220" s="38">
        <v>297</v>
      </c>
      <c r="D220" s="38"/>
      <c r="E220" s="29">
        <f>[5]Лист1!$F$25</f>
        <v>313.01555730290232</v>
      </c>
      <c r="F220" s="67"/>
      <c r="G220" s="78">
        <f t="shared" si="3"/>
        <v>281.71400157261212</v>
      </c>
    </row>
    <row r="221" spans="1:7" ht="19.5" thickBot="1" x14ac:dyDescent="0.3">
      <c r="A221" s="59"/>
      <c r="B221" s="7" t="s">
        <v>178</v>
      </c>
      <c r="C221" s="38">
        <v>666</v>
      </c>
      <c r="D221" s="38"/>
      <c r="E221" s="29">
        <f>[5]Лист1!$P$25</f>
        <v>678.06333689592554</v>
      </c>
      <c r="F221" s="67"/>
      <c r="G221" s="78">
        <f t="shared" si="3"/>
        <v>610.25700320633291</v>
      </c>
    </row>
    <row r="222" spans="1:7" ht="19.5" thickBot="1" x14ac:dyDescent="0.3">
      <c r="A222" s="59"/>
      <c r="B222" s="7" t="s">
        <v>179</v>
      </c>
      <c r="C222" s="38">
        <v>115</v>
      </c>
      <c r="D222" s="38"/>
      <c r="E222" s="29">
        <f>[5]Лист1!$Q$25</f>
        <v>114.56474739011162</v>
      </c>
      <c r="F222" s="67"/>
      <c r="G222" s="78">
        <f t="shared" si="3"/>
        <v>103.10827265110045</v>
      </c>
    </row>
    <row r="223" spans="1:7" ht="19.5" thickBot="1" x14ac:dyDescent="0.3">
      <c r="A223" s="59"/>
      <c r="B223" s="7" t="s">
        <v>180</v>
      </c>
      <c r="C223" s="38">
        <v>763</v>
      </c>
      <c r="D223" s="38"/>
      <c r="E223" s="29">
        <f>[5]Лист1!$T$25</f>
        <v>770.64365643080919</v>
      </c>
      <c r="F223" s="67"/>
      <c r="G223" s="78">
        <f t="shared" si="3"/>
        <v>693.57929078772827</v>
      </c>
    </row>
    <row r="224" spans="1:7" ht="19.5" thickBot="1" x14ac:dyDescent="0.3">
      <c r="A224" s="59"/>
      <c r="B224" s="7" t="s">
        <v>181</v>
      </c>
      <c r="C224" s="38">
        <v>460</v>
      </c>
      <c r="D224" s="38"/>
      <c r="E224" s="29">
        <f>[5]Лист1!$U$25</f>
        <v>465.55825701220465</v>
      </c>
      <c r="F224" s="67"/>
      <c r="G224" s="78">
        <f t="shared" si="3"/>
        <v>419.00243131098415</v>
      </c>
    </row>
    <row r="225" spans="1:7" ht="19.5" thickBot="1" x14ac:dyDescent="0.3">
      <c r="A225" s="59"/>
      <c r="B225" s="7" t="s">
        <v>182</v>
      </c>
      <c r="C225" s="38">
        <v>345</v>
      </c>
      <c r="D225" s="38"/>
      <c r="E225" s="29">
        <f>[5]Лист1!$V$25</f>
        <v>358.77836721569298</v>
      </c>
      <c r="F225" s="67"/>
      <c r="G225" s="78">
        <f t="shared" si="3"/>
        <v>322.90053049412364</v>
      </c>
    </row>
    <row r="226" spans="1:7" ht="19.5" thickBot="1" x14ac:dyDescent="0.3">
      <c r="A226" s="59"/>
      <c r="B226" s="7" t="s">
        <v>183</v>
      </c>
      <c r="C226" s="38">
        <v>412</v>
      </c>
      <c r="D226" s="38"/>
      <c r="E226" s="29">
        <f>[5]Лист1!$K$25</f>
        <v>420.3227969540651</v>
      </c>
      <c r="F226" s="67"/>
      <c r="G226" s="78">
        <f t="shared" si="3"/>
        <v>378.29051725865861</v>
      </c>
    </row>
    <row r="227" spans="1:7" ht="19.5" thickBot="1" x14ac:dyDescent="0.3">
      <c r="A227" s="59"/>
      <c r="B227" s="7" t="s">
        <v>184</v>
      </c>
      <c r="C227" s="38">
        <v>527</v>
      </c>
      <c r="D227" s="38"/>
      <c r="E227" s="29">
        <f>[5]Лист1!$L$25</f>
        <v>389.81425701220456</v>
      </c>
      <c r="F227" s="67"/>
      <c r="G227" s="78">
        <f t="shared" si="3"/>
        <v>350.83283131098409</v>
      </c>
    </row>
    <row r="228" spans="1:7" ht="19.5" thickBot="1" x14ac:dyDescent="0.3">
      <c r="A228" s="66">
        <v>8</v>
      </c>
      <c r="B228" s="11" t="s">
        <v>185</v>
      </c>
      <c r="C228" s="38"/>
      <c r="D228" s="38"/>
      <c r="E228" s="38"/>
      <c r="F228" s="67"/>
      <c r="G228" s="78"/>
    </row>
    <row r="229" spans="1:7" ht="19.5" thickBot="1" x14ac:dyDescent="0.3">
      <c r="A229" s="59"/>
      <c r="B229" s="7" t="s">
        <v>186</v>
      </c>
      <c r="C229" s="38">
        <v>452</v>
      </c>
      <c r="D229" s="38"/>
      <c r="E229" s="29">
        <f>[13]Лист1!$B$24</f>
        <v>971.33549695336558</v>
      </c>
      <c r="F229" s="67"/>
      <c r="G229" s="78">
        <f t="shared" si="3"/>
        <v>874.20194725802901</v>
      </c>
    </row>
    <row r="230" spans="1:7" ht="19.5" thickBot="1" x14ac:dyDescent="0.3">
      <c r="A230" s="59"/>
      <c r="B230" s="7" t="s">
        <v>187</v>
      </c>
      <c r="C230" s="38">
        <v>563</v>
      </c>
      <c r="D230" s="38"/>
      <c r="E230" s="29">
        <f>[13]Лист1!$C$24</f>
        <v>1457.0032454300488</v>
      </c>
      <c r="F230" s="67"/>
      <c r="G230" s="78">
        <f t="shared" si="3"/>
        <v>1311.3029208870439</v>
      </c>
    </row>
    <row r="231" spans="1:7" ht="19.5" thickBot="1" x14ac:dyDescent="0.3">
      <c r="A231" s="59"/>
      <c r="B231" s="7" t="s">
        <v>188</v>
      </c>
      <c r="C231" s="38">
        <v>697</v>
      </c>
      <c r="D231" s="38"/>
      <c r="E231" s="29">
        <f>[13]Лист1!$D$24</f>
        <v>1750.0703716000628</v>
      </c>
      <c r="F231" s="67"/>
      <c r="G231" s="78">
        <f t="shared" si="3"/>
        <v>1575.0633344400567</v>
      </c>
    </row>
    <row r="232" spans="1:7" ht="19.5" thickBot="1" x14ac:dyDescent="0.3">
      <c r="A232" s="59"/>
      <c r="B232" s="7" t="s">
        <v>189</v>
      </c>
      <c r="C232" s="38">
        <v>858</v>
      </c>
      <c r="D232" s="38"/>
      <c r="E232" s="29">
        <f>[13]Лист1!$E$24</f>
        <v>1909.1676781091592</v>
      </c>
      <c r="F232" s="67"/>
      <c r="G232" s="78">
        <f t="shared" si="3"/>
        <v>1718.2509102982433</v>
      </c>
    </row>
    <row r="233" spans="1:7" ht="19.5" thickBot="1" x14ac:dyDescent="0.3">
      <c r="A233" s="66">
        <v>9</v>
      </c>
      <c r="B233" s="11" t="s">
        <v>190</v>
      </c>
      <c r="C233" s="38"/>
      <c r="D233" s="12"/>
      <c r="E233" s="12"/>
      <c r="F233" s="72"/>
      <c r="G233" s="78"/>
    </row>
    <row r="234" spans="1:7" ht="19.5" thickBot="1" x14ac:dyDescent="0.3">
      <c r="A234" s="17"/>
      <c r="B234" s="7" t="s">
        <v>191</v>
      </c>
      <c r="C234" s="38">
        <v>778</v>
      </c>
      <c r="D234" s="38"/>
      <c r="E234" s="29">
        <f>[14]Стационары!$B$24</f>
        <v>836.72462766724902</v>
      </c>
      <c r="F234" s="67"/>
      <c r="G234" s="78">
        <f t="shared" si="3"/>
        <v>753.05216490052408</v>
      </c>
    </row>
    <row r="235" spans="1:7" ht="19.5" thickBot="1" x14ac:dyDescent="0.3">
      <c r="A235" s="17"/>
      <c r="B235" s="7" t="s">
        <v>192</v>
      </c>
      <c r="C235" s="38">
        <v>484</v>
      </c>
      <c r="D235" s="38"/>
      <c r="E235" s="29">
        <f>[14]Стационары!$C$24</f>
        <v>774.27402944511221</v>
      </c>
      <c r="F235" s="67"/>
      <c r="G235" s="78">
        <f t="shared" si="3"/>
        <v>696.84662650060102</v>
      </c>
    </row>
    <row r="236" spans="1:7" ht="19.5" thickBot="1" x14ac:dyDescent="0.3">
      <c r="A236" s="17"/>
      <c r="B236" s="7" t="s">
        <v>193</v>
      </c>
      <c r="C236" s="38">
        <v>1594</v>
      </c>
      <c r="D236" s="38"/>
      <c r="E236" s="29">
        <f>[14]Стационары!$D$24</f>
        <v>1608.263264827028</v>
      </c>
      <c r="F236" s="67"/>
      <c r="G236" s="78">
        <f t="shared" si="3"/>
        <v>1447.4369383443252</v>
      </c>
    </row>
    <row r="237" spans="1:7" ht="19.5" thickBot="1" x14ac:dyDescent="0.3">
      <c r="A237" s="17"/>
      <c r="B237" s="7" t="s">
        <v>194</v>
      </c>
      <c r="C237" s="38">
        <v>1861</v>
      </c>
      <c r="D237" s="38"/>
      <c r="E237" s="29">
        <f>[14]Стационары!$E$24</f>
        <v>2166.576627688145</v>
      </c>
      <c r="F237" s="67"/>
      <c r="G237" s="78">
        <f t="shared" si="3"/>
        <v>1949.9189649193306</v>
      </c>
    </row>
    <row r="238" spans="1:7" ht="19.5" thickBot="1" x14ac:dyDescent="0.3">
      <c r="A238" s="4"/>
      <c r="B238" s="7" t="s">
        <v>195</v>
      </c>
      <c r="C238" s="38">
        <v>1754</v>
      </c>
      <c r="D238" s="38"/>
      <c r="E238" s="29">
        <f>[14]Стационары!$F$24</f>
        <v>1803.380628171717</v>
      </c>
      <c r="F238" s="67"/>
      <c r="G238" s="78">
        <f t="shared" si="3"/>
        <v>1623.0425653545453</v>
      </c>
    </row>
    <row r="239" spans="1:7" ht="19.5" thickBot="1" x14ac:dyDescent="0.3">
      <c r="A239" s="4"/>
      <c r="B239" s="7" t="s">
        <v>196</v>
      </c>
      <c r="C239" s="38">
        <v>2479</v>
      </c>
      <c r="D239" s="38"/>
      <c r="E239" s="29">
        <f>[14]Стационары!$G$24</f>
        <v>2635.6674817252706</v>
      </c>
      <c r="F239" s="67"/>
      <c r="G239" s="78">
        <f t="shared" si="3"/>
        <v>2372.1007335527438</v>
      </c>
    </row>
    <row r="240" spans="1:7" ht="19.5" thickBot="1" x14ac:dyDescent="0.3">
      <c r="A240" s="4"/>
      <c r="B240" s="7" t="s">
        <v>197</v>
      </c>
      <c r="C240" s="38">
        <v>1575</v>
      </c>
      <c r="D240" s="38"/>
      <c r="E240" s="29">
        <f>[14]Стационары!$H$24</f>
        <v>1702.3280863008881</v>
      </c>
      <c r="F240" s="67"/>
      <c r="G240" s="78">
        <f t="shared" si="3"/>
        <v>1532.0952776707993</v>
      </c>
    </row>
    <row r="241" spans="1:7" ht="19.5" thickBot="1" x14ac:dyDescent="0.3">
      <c r="A241" s="59"/>
      <c r="B241" s="7" t="s">
        <v>198</v>
      </c>
      <c r="C241" s="38">
        <v>1988</v>
      </c>
      <c r="D241" s="38"/>
      <c r="E241" s="29">
        <f>[14]Стационары!$I$24</f>
        <v>1663.2963133233334</v>
      </c>
      <c r="F241" s="67"/>
      <c r="G241" s="78">
        <f t="shared" si="3"/>
        <v>1496.9666819910001</v>
      </c>
    </row>
    <row r="242" spans="1:7" ht="19.5" thickBot="1" x14ac:dyDescent="0.3">
      <c r="A242" s="59"/>
      <c r="B242" s="7" t="s">
        <v>199</v>
      </c>
      <c r="C242" s="38">
        <v>1886</v>
      </c>
      <c r="D242" s="38"/>
      <c r="E242" s="29">
        <f>[14]Стационары!$J$24</f>
        <v>1504.546507758007</v>
      </c>
      <c r="F242" s="67"/>
      <c r="G242" s="78">
        <f t="shared" si="3"/>
        <v>1354.0918569822063</v>
      </c>
    </row>
    <row r="243" spans="1:7" ht="19.5" thickBot="1" x14ac:dyDescent="0.3">
      <c r="A243" s="59"/>
      <c r="B243" s="7" t="s">
        <v>297</v>
      </c>
      <c r="C243" s="38">
        <v>300</v>
      </c>
      <c r="D243" s="38"/>
      <c r="E243" s="29">
        <v>300</v>
      </c>
      <c r="F243" s="67"/>
      <c r="G243" s="78">
        <f t="shared" si="3"/>
        <v>270</v>
      </c>
    </row>
    <row r="244" spans="1:7" ht="19.5" thickBot="1" x14ac:dyDescent="0.3">
      <c r="A244" s="15">
        <v>10</v>
      </c>
      <c r="B244" s="64" t="s">
        <v>223</v>
      </c>
      <c r="C244" s="64"/>
      <c r="D244" s="64"/>
      <c r="E244" s="64"/>
      <c r="F244" s="74"/>
      <c r="G244" s="78"/>
    </row>
    <row r="245" spans="1:7" ht="19.5" thickBot="1" x14ac:dyDescent="0.3">
      <c r="A245" s="9"/>
      <c r="B245" s="7" t="s">
        <v>224</v>
      </c>
      <c r="C245" s="19">
        <v>2263</v>
      </c>
      <c r="D245" s="64"/>
      <c r="E245" s="29">
        <f>[15]август!$B$24</f>
        <v>2262.9487799999997</v>
      </c>
      <c r="F245" s="74"/>
      <c r="G245" s="78">
        <f t="shared" si="3"/>
        <v>2036.6539019999996</v>
      </c>
    </row>
    <row r="246" spans="1:7" ht="33" customHeight="1" thickBot="1" x14ac:dyDescent="0.3">
      <c r="A246" s="20"/>
      <c r="B246" s="24" t="s">
        <v>225</v>
      </c>
      <c r="C246" s="21" t="s">
        <v>226</v>
      </c>
      <c r="D246" s="22"/>
      <c r="E246" s="32">
        <f>[15]август!$J$24</f>
        <v>571.13088000000005</v>
      </c>
      <c r="F246" s="75"/>
      <c r="G246" s="78">
        <f t="shared" si="3"/>
        <v>514.0177920000001</v>
      </c>
    </row>
    <row r="247" spans="1:7" ht="31.5" customHeight="1" thickBot="1" x14ac:dyDescent="0.3">
      <c r="A247" s="59"/>
      <c r="B247" s="7" t="s">
        <v>227</v>
      </c>
      <c r="C247" s="38" t="s">
        <v>228</v>
      </c>
      <c r="D247" s="65"/>
      <c r="E247" s="28">
        <f>[15]август!$K$24</f>
        <v>1386.2587199999998</v>
      </c>
      <c r="F247" s="68"/>
      <c r="G247" s="78">
        <f t="shared" si="3"/>
        <v>1247.6328479999997</v>
      </c>
    </row>
    <row r="248" spans="1:7" ht="19.5" thickBot="1" x14ac:dyDescent="0.3">
      <c r="A248" s="59"/>
      <c r="B248" s="7" t="s">
        <v>229</v>
      </c>
      <c r="C248" s="38" t="s">
        <v>230</v>
      </c>
      <c r="D248" s="65"/>
      <c r="E248" s="28">
        <f>[15]август!$L$24</f>
        <v>1657.9886400000005</v>
      </c>
      <c r="F248" s="68"/>
      <c r="G248" s="78">
        <f t="shared" si="3"/>
        <v>1492.1897760000004</v>
      </c>
    </row>
    <row r="249" spans="1:7" ht="19.5" thickBot="1" x14ac:dyDescent="0.3">
      <c r="A249" s="4"/>
      <c r="B249" s="7" t="s">
        <v>231</v>
      </c>
      <c r="C249" s="38" t="s">
        <v>226</v>
      </c>
      <c r="D249" s="65"/>
      <c r="E249" s="28">
        <f>[15]август!$M$24</f>
        <v>571.13088000000005</v>
      </c>
      <c r="F249" s="68"/>
      <c r="G249" s="78">
        <f t="shared" si="3"/>
        <v>514.0177920000001</v>
      </c>
    </row>
    <row r="250" spans="1:7" ht="19.5" thickBot="1" x14ac:dyDescent="0.3">
      <c r="A250" s="4"/>
      <c r="B250" s="7" t="s">
        <v>232</v>
      </c>
      <c r="C250" s="38" t="s">
        <v>228</v>
      </c>
      <c r="D250" s="65"/>
      <c r="E250" s="28">
        <f>[15]август!$N$24</f>
        <v>1386.2587199999998</v>
      </c>
      <c r="F250" s="68"/>
      <c r="G250" s="78">
        <f t="shared" si="3"/>
        <v>1247.6328479999997</v>
      </c>
    </row>
    <row r="251" spans="1:7" ht="19.5" thickBot="1" x14ac:dyDescent="0.3">
      <c r="A251" s="4"/>
      <c r="B251" s="7" t="s">
        <v>233</v>
      </c>
      <c r="C251" s="38" t="s">
        <v>230</v>
      </c>
      <c r="D251" s="65"/>
      <c r="E251" s="28">
        <f>[15]август!$O$24</f>
        <v>1657.9886400000005</v>
      </c>
      <c r="F251" s="68"/>
      <c r="G251" s="78">
        <f t="shared" si="3"/>
        <v>1492.1897760000004</v>
      </c>
    </row>
    <row r="252" spans="1:7" ht="19.5" thickBot="1" x14ac:dyDescent="0.3">
      <c r="A252" s="4"/>
      <c r="B252" s="7" t="s">
        <v>234</v>
      </c>
      <c r="C252" s="38" t="s">
        <v>235</v>
      </c>
      <c r="D252" s="65"/>
      <c r="E252" s="28">
        <f>[15]август!$P$24</f>
        <v>460.99392</v>
      </c>
      <c r="F252" s="68"/>
      <c r="G252" s="78">
        <f t="shared" si="3"/>
        <v>414.89452799999998</v>
      </c>
    </row>
    <row r="253" spans="1:7" ht="19.5" thickBot="1" x14ac:dyDescent="0.3">
      <c r="A253" s="4"/>
      <c r="B253" s="7" t="s">
        <v>236</v>
      </c>
      <c r="C253" s="38" t="s">
        <v>237</v>
      </c>
      <c r="D253" s="65"/>
      <c r="E253" s="28">
        <f>[15]август!$Q$24</f>
        <v>1275.9537600000001</v>
      </c>
      <c r="F253" s="68"/>
      <c r="G253" s="78">
        <f t="shared" si="3"/>
        <v>1148.3583840000001</v>
      </c>
    </row>
    <row r="254" spans="1:7" ht="19.5" thickBot="1" x14ac:dyDescent="0.3">
      <c r="A254" s="4"/>
      <c r="B254" s="7" t="s">
        <v>238</v>
      </c>
      <c r="C254" s="38" t="s">
        <v>239</v>
      </c>
      <c r="D254" s="65"/>
      <c r="E254" s="28">
        <f>[15]август!$R$24</f>
        <v>1548.1996800000002</v>
      </c>
      <c r="F254" s="68"/>
      <c r="G254" s="78">
        <f t="shared" si="3"/>
        <v>1393.3797120000004</v>
      </c>
    </row>
    <row r="255" spans="1:7" ht="19.5" thickBot="1" x14ac:dyDescent="0.3">
      <c r="A255" s="23"/>
      <c r="B255" s="64" t="s">
        <v>240</v>
      </c>
      <c r="C255" s="38"/>
      <c r="D255" s="65"/>
      <c r="E255" s="65"/>
      <c r="F255" s="68"/>
      <c r="G255" s="78"/>
    </row>
    <row r="256" spans="1:7" ht="19.5" thickBot="1" x14ac:dyDescent="0.3">
      <c r="A256" s="4"/>
      <c r="B256" s="7" t="s">
        <v>241</v>
      </c>
      <c r="C256" s="38" t="s">
        <v>242</v>
      </c>
      <c r="D256" s="65"/>
      <c r="E256" s="28">
        <f>[15]август!$C$24</f>
        <v>1250.2324799999997</v>
      </c>
      <c r="F256" s="68"/>
      <c r="G256" s="78">
        <f t="shared" si="3"/>
        <v>1125.2092319999997</v>
      </c>
    </row>
    <row r="257" spans="1:7" ht="19.5" thickBot="1" x14ac:dyDescent="0.3">
      <c r="A257" s="4"/>
      <c r="B257" s="7" t="s">
        <v>243</v>
      </c>
      <c r="C257" s="38" t="s">
        <v>244</v>
      </c>
      <c r="D257" s="65"/>
      <c r="E257" s="28">
        <f>[15]август!$D$24</f>
        <v>596.55023999999992</v>
      </c>
      <c r="F257" s="68"/>
      <c r="G257" s="78">
        <f t="shared" si="3"/>
        <v>536.89521599999989</v>
      </c>
    </row>
    <row r="258" spans="1:7" ht="19.5" thickBot="1" x14ac:dyDescent="0.3">
      <c r="A258" s="4"/>
      <c r="B258" s="7" t="s">
        <v>245</v>
      </c>
      <c r="C258" s="38" t="s">
        <v>246</v>
      </c>
      <c r="D258" s="65"/>
      <c r="E258" s="28">
        <f>[15]август!$E$24</f>
        <v>4999.9492800000007</v>
      </c>
      <c r="F258" s="68"/>
      <c r="G258" s="78">
        <f t="shared" si="3"/>
        <v>4499.9543520000007</v>
      </c>
    </row>
    <row r="259" spans="1:7" ht="19.5" thickBot="1" x14ac:dyDescent="0.3">
      <c r="A259" s="4"/>
      <c r="B259" s="7" t="s">
        <v>247</v>
      </c>
      <c r="C259" s="38" t="s">
        <v>248</v>
      </c>
      <c r="D259" s="65"/>
      <c r="E259" s="28">
        <f>[15]август!$G$24</f>
        <v>1500.25728</v>
      </c>
      <c r="F259" s="68"/>
      <c r="G259" s="78">
        <f t="shared" si="3"/>
        <v>1350.2315520000002</v>
      </c>
    </row>
    <row r="260" spans="1:7" ht="19.5" thickBot="1" x14ac:dyDescent="0.3">
      <c r="A260" s="4"/>
      <c r="B260" s="7" t="s">
        <v>249</v>
      </c>
      <c r="C260" s="38" t="s">
        <v>248</v>
      </c>
      <c r="D260" s="65"/>
      <c r="E260" s="28">
        <f>[15]август!$H$24</f>
        <v>1500.1492799999999</v>
      </c>
      <c r="F260" s="68"/>
      <c r="G260" s="78">
        <f t="shared" si="3"/>
        <v>1350.1343519999998</v>
      </c>
    </row>
    <row r="261" spans="1:7" ht="19.5" thickBot="1" x14ac:dyDescent="0.3">
      <c r="A261" s="4"/>
      <c r="B261" s="7" t="s">
        <v>250</v>
      </c>
      <c r="C261" s="38" t="s">
        <v>251</v>
      </c>
      <c r="D261" s="65"/>
      <c r="E261" s="28">
        <f>[15]август!$F$24</f>
        <v>499.66289999999992</v>
      </c>
      <c r="F261" s="68"/>
      <c r="G261" s="78">
        <f t="shared" si="3"/>
        <v>449.69660999999991</v>
      </c>
    </row>
    <row r="262" spans="1:7" ht="19.5" thickBot="1" x14ac:dyDescent="0.3">
      <c r="A262" s="4"/>
      <c r="B262" s="7" t="s">
        <v>252</v>
      </c>
      <c r="C262" s="38" t="s">
        <v>251</v>
      </c>
      <c r="D262" s="65"/>
      <c r="E262" s="28">
        <f>[15]август!$I$24</f>
        <v>510.60006000000004</v>
      </c>
      <c r="F262" s="68"/>
      <c r="G262" s="78">
        <f t="shared" si="3"/>
        <v>459.540054</v>
      </c>
    </row>
    <row r="263" spans="1:7" ht="19.5" thickBot="1" x14ac:dyDescent="0.3">
      <c r="A263" s="15">
        <v>11</v>
      </c>
      <c r="B263" s="64" t="s">
        <v>254</v>
      </c>
      <c r="C263" s="64"/>
      <c r="D263" s="64"/>
      <c r="E263" s="64"/>
      <c r="F263" s="74"/>
      <c r="G263" s="78"/>
    </row>
    <row r="264" spans="1:7" ht="19.5" thickBot="1" x14ac:dyDescent="0.3">
      <c r="A264" s="59"/>
      <c r="B264" s="7" t="s">
        <v>255</v>
      </c>
      <c r="C264" s="38">
        <v>534</v>
      </c>
      <c r="D264" s="38"/>
      <c r="E264" s="29">
        <f>[16]Лист1!$B$24</f>
        <v>557.40283785087308</v>
      </c>
      <c r="F264" s="67"/>
      <c r="G264" s="78">
        <f t="shared" si="3"/>
        <v>501.6625540657858</v>
      </c>
    </row>
    <row r="265" spans="1:7" ht="19.5" thickBot="1" x14ac:dyDescent="0.3">
      <c r="A265" s="15">
        <v>12</v>
      </c>
      <c r="B265" s="64" t="s">
        <v>262</v>
      </c>
      <c r="C265" s="64"/>
      <c r="D265" s="12"/>
      <c r="E265" s="12"/>
      <c r="F265" s="72"/>
      <c r="G265" s="78"/>
    </row>
    <row r="266" spans="1:7" ht="19.5" thickBot="1" x14ac:dyDescent="0.3">
      <c r="A266" s="59"/>
      <c r="B266" s="7" t="s">
        <v>263</v>
      </c>
      <c r="C266" s="19">
        <v>1330</v>
      </c>
      <c r="D266" s="65"/>
      <c r="E266" s="28">
        <f>[17]КТ_расчет!$B$24</f>
        <v>806.93904958694202</v>
      </c>
      <c r="F266" s="68"/>
      <c r="G266" s="78">
        <f t="shared" si="3"/>
        <v>726.24514462824777</v>
      </c>
    </row>
    <row r="267" spans="1:7" ht="19.5" thickBot="1" x14ac:dyDescent="0.3">
      <c r="A267" s="59"/>
      <c r="B267" s="7" t="s">
        <v>264</v>
      </c>
      <c r="C267" s="19">
        <v>4634</v>
      </c>
      <c r="D267" s="65"/>
      <c r="E267" s="28">
        <f>[17]КТ_расчет!$C$24</f>
        <v>3189.2385825429737</v>
      </c>
      <c r="F267" s="68"/>
      <c r="G267" s="78">
        <f t="shared" si="3"/>
        <v>2870.3147242886766</v>
      </c>
    </row>
    <row r="268" spans="1:7" ht="19.5" thickBot="1" x14ac:dyDescent="0.3">
      <c r="A268" s="59"/>
      <c r="B268" s="7" t="s">
        <v>265</v>
      </c>
      <c r="C268" s="19">
        <v>1330</v>
      </c>
      <c r="D268" s="65"/>
      <c r="E268" s="28">
        <f>[17]КТ_расчет!$D$24</f>
        <v>806.93904958694202</v>
      </c>
      <c r="F268" s="68"/>
      <c r="G268" s="78">
        <f t="shared" si="3"/>
        <v>726.24514462824777</v>
      </c>
    </row>
    <row r="269" spans="1:7" ht="19.5" thickBot="1" x14ac:dyDescent="0.3">
      <c r="A269" s="59"/>
      <c r="B269" s="7" t="s">
        <v>266</v>
      </c>
      <c r="C269" s="19">
        <v>4634</v>
      </c>
      <c r="D269" s="65"/>
      <c r="E269" s="28">
        <f>[17]КТ_расчет!$E$24</f>
        <v>3189.2385825429737</v>
      </c>
      <c r="F269" s="68"/>
      <c r="G269" s="78">
        <f t="shared" si="3"/>
        <v>2870.3147242886766</v>
      </c>
    </row>
    <row r="270" spans="1:7" ht="19.5" thickBot="1" x14ac:dyDescent="0.3">
      <c r="A270" s="59"/>
      <c r="B270" s="7" t="s">
        <v>267</v>
      </c>
      <c r="C270" s="19">
        <v>1330</v>
      </c>
      <c r="D270" s="65"/>
      <c r="E270" s="28">
        <f>[17]КТ_расчет!$F$24</f>
        <v>806.93904958694202</v>
      </c>
      <c r="F270" s="68"/>
      <c r="G270" s="78">
        <f t="shared" si="3"/>
        <v>726.24514462824777</v>
      </c>
    </row>
    <row r="271" spans="1:7" ht="19.5" thickBot="1" x14ac:dyDescent="0.3">
      <c r="A271" s="59"/>
      <c r="B271" s="7" t="s">
        <v>268</v>
      </c>
      <c r="C271" s="19">
        <v>4634</v>
      </c>
      <c r="D271" s="65"/>
      <c r="E271" s="28">
        <f>[17]КТ_расчет!$G$24</f>
        <v>3189.2385825429737</v>
      </c>
      <c r="F271" s="68"/>
      <c r="G271" s="78">
        <f t="shared" si="3"/>
        <v>2870.3147242886766</v>
      </c>
    </row>
    <row r="272" spans="1:7" ht="19.5" thickBot="1" x14ac:dyDescent="0.3">
      <c r="A272" s="59"/>
      <c r="B272" s="7" t="s">
        <v>269</v>
      </c>
      <c r="C272" s="19">
        <v>1330</v>
      </c>
      <c r="D272" s="65"/>
      <c r="E272" s="28">
        <f>[17]КТ_расчет!$H$24</f>
        <v>806.93904958694202</v>
      </c>
      <c r="F272" s="68"/>
      <c r="G272" s="78">
        <f t="shared" si="3"/>
        <v>726.24514462824777</v>
      </c>
    </row>
    <row r="273" spans="1:7" ht="19.5" thickBot="1" x14ac:dyDescent="0.3">
      <c r="A273" s="59"/>
      <c r="B273" s="7" t="s">
        <v>270</v>
      </c>
      <c r="C273" s="19">
        <v>4634</v>
      </c>
      <c r="D273" s="65"/>
      <c r="E273" s="28">
        <f>[17]КТ_расчет!$I$24</f>
        <v>3189.2385825429737</v>
      </c>
      <c r="F273" s="68"/>
      <c r="G273" s="78">
        <f t="shared" si="3"/>
        <v>2870.3147242886766</v>
      </c>
    </row>
    <row r="274" spans="1:7" ht="19.5" thickBot="1" x14ac:dyDescent="0.3">
      <c r="A274" s="59"/>
      <c r="B274" s="7" t="s">
        <v>271</v>
      </c>
      <c r="C274" s="19">
        <v>1330</v>
      </c>
      <c r="D274" s="65"/>
      <c r="E274" s="28">
        <f>[17]КТ_расчет!$J$24</f>
        <v>806.93904958694202</v>
      </c>
      <c r="F274" s="68"/>
      <c r="G274" s="78">
        <f t="shared" si="3"/>
        <v>726.24514462824777</v>
      </c>
    </row>
    <row r="275" spans="1:7" ht="19.5" thickBot="1" x14ac:dyDescent="0.3">
      <c r="A275" s="59"/>
      <c r="B275" s="7" t="s">
        <v>272</v>
      </c>
      <c r="C275" s="19">
        <v>4634</v>
      </c>
      <c r="D275" s="65"/>
      <c r="E275" s="28">
        <f>[17]КТ_расчет!$K$24</f>
        <v>3189.2385825429737</v>
      </c>
      <c r="F275" s="68"/>
      <c r="G275" s="78">
        <f t="shared" ref="G275:G318" si="4">E275*90/100</f>
        <v>2870.3147242886766</v>
      </c>
    </row>
    <row r="276" spans="1:7" ht="19.5" thickBot="1" x14ac:dyDescent="0.3">
      <c r="A276" s="59"/>
      <c r="B276" s="7" t="s">
        <v>273</v>
      </c>
      <c r="C276" s="19">
        <v>1330</v>
      </c>
      <c r="D276" s="65"/>
      <c r="E276" s="28">
        <f>[17]КТ_расчет!$L$24</f>
        <v>806.93904958694202</v>
      </c>
      <c r="F276" s="68"/>
      <c r="G276" s="78">
        <f t="shared" si="4"/>
        <v>726.24514462824777</v>
      </c>
    </row>
    <row r="277" spans="1:7" ht="19.5" thickBot="1" x14ac:dyDescent="0.3">
      <c r="A277" s="59"/>
      <c r="B277" s="7" t="s">
        <v>274</v>
      </c>
      <c r="C277" s="19">
        <v>4634</v>
      </c>
      <c r="D277" s="65"/>
      <c r="E277" s="28">
        <f>[17]КТ_расчет!$M$24</f>
        <v>3189.2385825429737</v>
      </c>
      <c r="F277" s="68"/>
      <c r="G277" s="78">
        <f t="shared" si="4"/>
        <v>2870.3147242886766</v>
      </c>
    </row>
    <row r="278" spans="1:7" ht="19.5" thickBot="1" x14ac:dyDescent="0.3">
      <c r="A278" s="59"/>
      <c r="B278" s="7" t="s">
        <v>275</v>
      </c>
      <c r="C278" s="19">
        <v>1330</v>
      </c>
      <c r="D278" s="65"/>
      <c r="E278" s="28">
        <f>[17]КТ_расчет!$N$24</f>
        <v>806.93904958694202</v>
      </c>
      <c r="F278" s="68"/>
      <c r="G278" s="78">
        <f t="shared" si="4"/>
        <v>726.24514462824777</v>
      </c>
    </row>
    <row r="279" spans="1:7" ht="19.5" thickBot="1" x14ac:dyDescent="0.3">
      <c r="A279" s="59"/>
      <c r="B279" s="7" t="s">
        <v>276</v>
      </c>
      <c r="C279" s="19">
        <v>4634</v>
      </c>
      <c r="D279" s="65"/>
      <c r="E279" s="28">
        <f>[17]КТ_расчет!$O$24</f>
        <v>3189.2385825429737</v>
      </c>
      <c r="F279" s="68"/>
      <c r="G279" s="78">
        <f t="shared" si="4"/>
        <v>2870.3147242886766</v>
      </c>
    </row>
    <row r="280" spans="1:7" ht="19.5" thickBot="1" x14ac:dyDescent="0.3">
      <c r="A280" s="59"/>
      <c r="B280" s="7" t="s">
        <v>277</v>
      </c>
      <c r="C280" s="19">
        <v>1330</v>
      </c>
      <c r="D280" s="65"/>
      <c r="E280" s="28">
        <f>[17]КТ_расчет!$P$24</f>
        <v>806.93904958694202</v>
      </c>
      <c r="F280" s="68"/>
      <c r="G280" s="78">
        <f t="shared" si="4"/>
        <v>726.24514462824777</v>
      </c>
    </row>
    <row r="281" spans="1:7" ht="19.5" thickBot="1" x14ac:dyDescent="0.3">
      <c r="A281" s="59"/>
      <c r="B281" s="7" t="s">
        <v>278</v>
      </c>
      <c r="C281" s="19">
        <v>4634</v>
      </c>
      <c r="D281" s="65"/>
      <c r="E281" s="28">
        <f>[17]КТ_расчет!$Q$24</f>
        <v>3189.2385825429737</v>
      </c>
      <c r="F281" s="68"/>
      <c r="G281" s="78">
        <f t="shared" si="4"/>
        <v>2870.3147242886766</v>
      </c>
    </row>
    <row r="282" spans="1:7" ht="19.5" thickBot="1" x14ac:dyDescent="0.3">
      <c r="A282" s="59"/>
      <c r="B282" s="7" t="s">
        <v>279</v>
      </c>
      <c r="C282" s="19">
        <v>1330</v>
      </c>
      <c r="D282" s="65"/>
      <c r="E282" s="28">
        <f>[17]КТ_расчет!$R$24</f>
        <v>806.93904958694202</v>
      </c>
      <c r="F282" s="68"/>
      <c r="G282" s="78">
        <f t="shared" si="4"/>
        <v>726.24514462824777</v>
      </c>
    </row>
    <row r="283" spans="1:7" ht="19.5" thickBot="1" x14ac:dyDescent="0.3">
      <c r="A283" s="59"/>
      <c r="B283" s="7" t="s">
        <v>280</v>
      </c>
      <c r="C283" s="19">
        <v>4634</v>
      </c>
      <c r="D283" s="65"/>
      <c r="E283" s="28">
        <f>[17]КТ_расчет!$S$24</f>
        <v>3189.2385825429737</v>
      </c>
      <c r="F283" s="68"/>
      <c r="G283" s="78">
        <f t="shared" si="4"/>
        <v>2870.3147242886766</v>
      </c>
    </row>
    <row r="284" spans="1:7" ht="19.5" thickBot="1" x14ac:dyDescent="0.3">
      <c r="A284" s="59"/>
      <c r="B284" s="7" t="s">
        <v>281</v>
      </c>
      <c r="C284" s="19">
        <v>1330</v>
      </c>
      <c r="D284" s="65"/>
      <c r="E284" s="28">
        <f>[17]КТ_расчет!$T$24</f>
        <v>806.93904958694202</v>
      </c>
      <c r="F284" s="68"/>
      <c r="G284" s="78">
        <f t="shared" si="4"/>
        <v>726.24514462824777</v>
      </c>
    </row>
    <row r="285" spans="1:7" ht="19.5" thickBot="1" x14ac:dyDescent="0.3">
      <c r="A285" s="59"/>
      <c r="B285" s="7" t="s">
        <v>282</v>
      </c>
      <c r="C285" s="19">
        <v>4634</v>
      </c>
      <c r="D285" s="65"/>
      <c r="E285" s="28">
        <f>[17]КТ_расчет!$U$24</f>
        <v>3189.2385825429737</v>
      </c>
      <c r="F285" s="68"/>
      <c r="G285" s="78">
        <f t="shared" si="4"/>
        <v>2870.3147242886766</v>
      </c>
    </row>
    <row r="286" spans="1:7" ht="19.5" thickBot="1" x14ac:dyDescent="0.3">
      <c r="A286" s="59"/>
      <c r="B286" s="7" t="s">
        <v>283</v>
      </c>
      <c r="C286" s="19">
        <v>1330</v>
      </c>
      <c r="D286" s="65"/>
      <c r="E286" s="28">
        <f>[17]КТ_расчет!$V$24</f>
        <v>1415.1576484550378</v>
      </c>
      <c r="F286" s="68"/>
      <c r="G286" s="78">
        <f t="shared" si="4"/>
        <v>1273.641883609534</v>
      </c>
    </row>
    <row r="287" spans="1:7" ht="19.5" thickBot="1" x14ac:dyDescent="0.3">
      <c r="A287" s="59"/>
      <c r="B287" s="7" t="s">
        <v>284</v>
      </c>
      <c r="C287" s="19">
        <v>4634</v>
      </c>
      <c r="D287" s="65"/>
      <c r="E287" s="28">
        <f>[17]КТ_расчет!$W$24</f>
        <v>3594.7176484550378</v>
      </c>
      <c r="F287" s="68"/>
      <c r="G287" s="78">
        <f t="shared" si="4"/>
        <v>3235.2458836095338</v>
      </c>
    </row>
    <row r="288" spans="1:7" ht="19.5" thickBot="1" x14ac:dyDescent="0.3">
      <c r="A288" s="59"/>
      <c r="B288" s="7" t="s">
        <v>285</v>
      </c>
      <c r="C288" s="19">
        <v>1330</v>
      </c>
      <c r="D288" s="65"/>
      <c r="E288" s="28">
        <f>[17]КТ_расчет!$X$24</f>
        <v>806.93904958694202</v>
      </c>
      <c r="F288" s="68"/>
      <c r="G288" s="78">
        <f t="shared" si="4"/>
        <v>726.24514462824777</v>
      </c>
    </row>
    <row r="289" spans="1:7" ht="19.5" thickBot="1" x14ac:dyDescent="0.3">
      <c r="A289" s="59"/>
      <c r="B289" s="7" t="s">
        <v>286</v>
      </c>
      <c r="C289" s="19">
        <v>4634</v>
      </c>
      <c r="D289" s="65"/>
      <c r="E289" s="28">
        <f>[17]КТ_расчет!$Y$24</f>
        <v>3189.2385825429737</v>
      </c>
      <c r="F289" s="68"/>
      <c r="G289" s="78">
        <f t="shared" si="4"/>
        <v>2870.3147242886766</v>
      </c>
    </row>
    <row r="290" spans="1:7" ht="19.5" thickBot="1" x14ac:dyDescent="0.3">
      <c r="A290" s="59"/>
      <c r="B290" s="7" t="s">
        <v>287</v>
      </c>
      <c r="C290" s="19">
        <v>1330</v>
      </c>
      <c r="D290" s="65"/>
      <c r="E290" s="28">
        <f>[17]КТ_расчет!$Z$24</f>
        <v>806.93904958694202</v>
      </c>
      <c r="F290" s="68"/>
      <c r="G290" s="78">
        <f t="shared" si="4"/>
        <v>726.24514462824777</v>
      </c>
    </row>
    <row r="291" spans="1:7" ht="19.5" thickBot="1" x14ac:dyDescent="0.3">
      <c r="A291" s="59"/>
      <c r="B291" s="7" t="s">
        <v>288</v>
      </c>
      <c r="C291" s="19">
        <v>4634</v>
      </c>
      <c r="D291" s="65"/>
      <c r="E291" s="28">
        <f>[17]КТ_расчет!$AA$24</f>
        <v>3189.2385825429737</v>
      </c>
      <c r="F291" s="68"/>
      <c r="G291" s="78">
        <f t="shared" si="4"/>
        <v>2870.3147242886766</v>
      </c>
    </row>
    <row r="292" spans="1:7" ht="19.5" thickBot="1" x14ac:dyDescent="0.3">
      <c r="A292" s="59"/>
      <c r="B292" s="7" t="s">
        <v>289</v>
      </c>
      <c r="C292" s="19">
        <v>1330</v>
      </c>
      <c r="D292" s="65"/>
      <c r="E292" s="28">
        <f>[17]КТ_расчет!$AB$24</f>
        <v>806.93904958694202</v>
      </c>
      <c r="F292" s="68"/>
      <c r="G292" s="78">
        <f t="shared" si="4"/>
        <v>726.24514462824777</v>
      </c>
    </row>
    <row r="293" spans="1:7" ht="19.5" thickBot="1" x14ac:dyDescent="0.3">
      <c r="A293" s="59"/>
      <c r="B293" s="7" t="s">
        <v>290</v>
      </c>
      <c r="C293" s="19">
        <v>4634</v>
      </c>
      <c r="D293" s="65"/>
      <c r="E293" s="28">
        <f>[17]КТ_расчет!$AC$24</f>
        <v>3189.2385825429737</v>
      </c>
      <c r="F293" s="68"/>
      <c r="G293" s="78">
        <f t="shared" si="4"/>
        <v>2870.3147242886766</v>
      </c>
    </row>
    <row r="294" spans="1:7" ht="19.5" thickBot="1" x14ac:dyDescent="0.3">
      <c r="A294" s="66">
        <v>13</v>
      </c>
      <c r="B294" s="64" t="s">
        <v>203</v>
      </c>
      <c r="C294" s="12"/>
      <c r="D294" s="12"/>
      <c r="E294" s="12"/>
      <c r="F294" s="72"/>
      <c r="G294" s="78"/>
    </row>
    <row r="295" spans="1:7" ht="63.75" thickBot="1" x14ac:dyDescent="0.3">
      <c r="A295" s="59"/>
      <c r="B295" s="7" t="s">
        <v>204</v>
      </c>
      <c r="C295" s="38">
        <v>1050.95</v>
      </c>
      <c r="D295" s="38"/>
      <c r="E295" s="29">
        <f>'[2]Воениз охрана(ж)'!$J$17</f>
        <v>1163.0433490882631</v>
      </c>
      <c r="F295" s="67"/>
      <c r="G295" s="78">
        <f t="shared" si="4"/>
        <v>1046.7390141794367</v>
      </c>
    </row>
    <row r="296" spans="1:7" ht="63.75" thickBot="1" x14ac:dyDescent="0.3">
      <c r="A296" s="59"/>
      <c r="B296" s="7" t="s">
        <v>205</v>
      </c>
      <c r="C296" s="38">
        <v>962.82</v>
      </c>
      <c r="D296" s="38"/>
      <c r="E296" s="29">
        <f>'[2]Воениз охрана(м)'!$J$17</f>
        <v>1157.1466097146424</v>
      </c>
      <c r="F296" s="67"/>
      <c r="G296" s="78">
        <f t="shared" si="4"/>
        <v>1041.4319487431783</v>
      </c>
    </row>
    <row r="297" spans="1:7" ht="32.25" thickBot="1" x14ac:dyDescent="0.3">
      <c r="A297" s="59"/>
      <c r="B297" s="7" t="s">
        <v>206</v>
      </c>
      <c r="C297" s="38">
        <v>585</v>
      </c>
      <c r="D297" s="38"/>
      <c r="E297" s="29">
        <f>[2]Оружие!$G$24</f>
        <v>515.89199032800354</v>
      </c>
      <c r="F297" s="67"/>
      <c r="G297" s="78">
        <f t="shared" si="4"/>
        <v>464.30279129520318</v>
      </c>
    </row>
    <row r="298" spans="1:7" ht="55.5" customHeight="1" thickBot="1" x14ac:dyDescent="0.3">
      <c r="A298" s="59"/>
      <c r="B298" s="7" t="s">
        <v>207</v>
      </c>
      <c r="C298" s="38">
        <v>1051</v>
      </c>
      <c r="D298" s="38"/>
      <c r="E298" s="29">
        <f>'[2]Водит ком(А_В)'!$G$18</f>
        <v>723.06580760043812</v>
      </c>
      <c r="F298" s="67"/>
      <c r="G298" s="78">
        <f t="shared" si="4"/>
        <v>650.75922684039438</v>
      </c>
    </row>
    <row r="299" spans="1:7" ht="69" customHeight="1" thickBot="1" x14ac:dyDescent="0.3">
      <c r="A299" s="59"/>
      <c r="B299" s="7" t="s">
        <v>208</v>
      </c>
      <c r="C299" s="38"/>
      <c r="D299" s="38"/>
      <c r="E299" s="29">
        <f>'[2]Водит_ком(ABCD)'!$I$18</f>
        <v>1133.1213301040061</v>
      </c>
      <c r="F299" s="67"/>
      <c r="G299" s="78">
        <f t="shared" si="4"/>
        <v>1019.8091970936055</v>
      </c>
    </row>
    <row r="300" spans="1:7" ht="20.25" customHeight="1" thickBot="1" x14ac:dyDescent="0.3">
      <c r="A300" s="59"/>
      <c r="B300" s="7" t="s">
        <v>213</v>
      </c>
      <c r="C300" s="38">
        <v>94</v>
      </c>
      <c r="D300" s="38"/>
      <c r="E300" s="29" t="e">
        <f>#REF!</f>
        <v>#REF!</v>
      </c>
      <c r="F300" s="67"/>
      <c r="G300" s="78" t="e">
        <f t="shared" si="4"/>
        <v>#REF!</v>
      </c>
    </row>
    <row r="301" spans="1:7" ht="19.5" customHeight="1" thickBot="1" x14ac:dyDescent="0.3">
      <c r="A301" s="59"/>
      <c r="B301" s="7" t="s">
        <v>214</v>
      </c>
      <c r="C301" s="38">
        <v>94</v>
      </c>
      <c r="D301" s="38"/>
      <c r="E301" s="29" t="e">
        <f>#REF!</f>
        <v>#REF!</v>
      </c>
      <c r="F301" s="67"/>
      <c r="G301" s="78" t="e">
        <f t="shared" si="4"/>
        <v>#REF!</v>
      </c>
    </row>
    <row r="302" spans="1:7" ht="24" customHeight="1" thickBot="1" x14ac:dyDescent="0.3">
      <c r="A302" s="59"/>
      <c r="B302" s="7" t="s">
        <v>310</v>
      </c>
      <c r="C302" s="38">
        <v>209</v>
      </c>
      <c r="D302" s="38"/>
      <c r="E302" s="29" t="e">
        <f>#REF!</f>
        <v>#REF!</v>
      </c>
      <c r="F302" s="67"/>
      <c r="G302" s="78" t="e">
        <f t="shared" si="4"/>
        <v>#REF!</v>
      </c>
    </row>
    <row r="303" spans="1:7" ht="35.25" customHeight="1" thickBot="1" x14ac:dyDescent="0.3">
      <c r="A303" s="59"/>
      <c r="B303" s="7" t="s">
        <v>305</v>
      </c>
      <c r="C303" s="38"/>
      <c r="D303" s="38"/>
      <c r="E303" s="29" t="e">
        <f>#REF!</f>
        <v>#REF!</v>
      </c>
      <c r="F303" s="67"/>
      <c r="G303" s="78" t="e">
        <f t="shared" si="4"/>
        <v>#REF!</v>
      </c>
    </row>
    <row r="304" spans="1:7" ht="23.25" customHeight="1" thickBot="1" x14ac:dyDescent="0.3">
      <c r="A304" s="59"/>
      <c r="B304" s="7" t="s">
        <v>311</v>
      </c>
      <c r="C304" s="38">
        <v>421</v>
      </c>
      <c r="D304" s="38"/>
      <c r="E304" s="29" t="e">
        <f>#REF!</f>
        <v>#REF!</v>
      </c>
      <c r="F304" s="67"/>
      <c r="G304" s="78" t="e">
        <f t="shared" si="4"/>
        <v>#REF!</v>
      </c>
    </row>
    <row r="305" spans="1:7" ht="25.5" customHeight="1" thickBot="1" x14ac:dyDescent="0.3">
      <c r="A305" s="59"/>
      <c r="B305" s="7" t="s">
        <v>215</v>
      </c>
      <c r="C305" s="38">
        <v>185</v>
      </c>
      <c r="D305" s="38"/>
      <c r="E305" s="29" t="e">
        <f>#REF!</f>
        <v>#REF!</v>
      </c>
      <c r="F305" s="67"/>
      <c r="G305" s="78" t="e">
        <f t="shared" si="4"/>
        <v>#REF!</v>
      </c>
    </row>
    <row r="306" spans="1:7" ht="25.5" customHeight="1" thickBot="1" x14ac:dyDescent="0.3">
      <c r="A306" s="59"/>
      <c r="B306" s="7" t="s">
        <v>301</v>
      </c>
      <c r="C306" s="38"/>
      <c r="D306" s="38"/>
      <c r="E306" s="29" t="e">
        <f>#REF!</f>
        <v>#REF!</v>
      </c>
      <c r="F306" s="67"/>
      <c r="G306" s="78" t="e">
        <f t="shared" si="4"/>
        <v>#REF!</v>
      </c>
    </row>
    <row r="307" spans="1:7" ht="25.5" customHeight="1" thickBot="1" x14ac:dyDescent="0.3">
      <c r="A307" s="59"/>
      <c r="B307" s="7" t="s">
        <v>300</v>
      </c>
      <c r="C307" s="38"/>
      <c r="D307" s="38"/>
      <c r="E307" s="29" t="e">
        <f>#REF!</f>
        <v>#REF!</v>
      </c>
      <c r="F307" s="67"/>
      <c r="G307" s="78" t="e">
        <f t="shared" si="4"/>
        <v>#REF!</v>
      </c>
    </row>
    <row r="308" spans="1:7" ht="19.5" thickBot="1" x14ac:dyDescent="0.3">
      <c r="A308" s="59"/>
      <c r="B308" s="7" t="s">
        <v>57</v>
      </c>
      <c r="C308" s="38">
        <v>164</v>
      </c>
      <c r="D308" s="38"/>
      <c r="E308" s="29" t="e">
        <f>#REF!</f>
        <v>#REF!</v>
      </c>
      <c r="F308" s="67"/>
      <c r="G308" s="78" t="e">
        <f t="shared" si="4"/>
        <v>#REF!</v>
      </c>
    </row>
    <row r="309" spans="1:7" ht="24.75" customHeight="1" thickBot="1" x14ac:dyDescent="0.3">
      <c r="A309" s="59"/>
      <c r="B309" s="7" t="s">
        <v>216</v>
      </c>
      <c r="C309" s="38">
        <v>153</v>
      </c>
      <c r="D309" s="38"/>
      <c r="E309" s="29" t="e">
        <f>#REF!</f>
        <v>#REF!</v>
      </c>
      <c r="F309" s="67"/>
      <c r="G309" s="78" t="e">
        <f t="shared" si="4"/>
        <v>#REF!</v>
      </c>
    </row>
    <row r="310" spans="1:7" ht="19.5" thickBot="1" x14ac:dyDescent="0.3">
      <c r="A310" s="59"/>
      <c r="B310" s="7" t="s">
        <v>217</v>
      </c>
      <c r="C310" s="38">
        <v>21</v>
      </c>
      <c r="D310" s="38"/>
      <c r="E310" s="29" t="e">
        <f>#REF!</f>
        <v>#REF!</v>
      </c>
      <c r="F310" s="67"/>
      <c r="G310" s="78" t="e">
        <f t="shared" si="4"/>
        <v>#REF!</v>
      </c>
    </row>
    <row r="311" spans="1:7" ht="19.5" thickBot="1" x14ac:dyDescent="0.3">
      <c r="A311" s="59"/>
      <c r="B311" s="7" t="s">
        <v>218</v>
      </c>
      <c r="C311" s="38">
        <v>75</v>
      </c>
      <c r="D311" s="38"/>
      <c r="E311" s="29" t="e">
        <f>#REF!</f>
        <v>#REF!</v>
      </c>
      <c r="F311" s="67"/>
      <c r="G311" s="78" t="e">
        <f t="shared" si="4"/>
        <v>#REF!</v>
      </c>
    </row>
    <row r="312" spans="1:7" ht="19.5" thickBot="1" x14ac:dyDescent="0.3">
      <c r="A312" s="59"/>
      <c r="B312" s="7" t="s">
        <v>219</v>
      </c>
      <c r="C312" s="38">
        <v>11</v>
      </c>
      <c r="D312" s="38"/>
      <c r="E312" s="29" t="e">
        <f>#REF!</f>
        <v>#REF!</v>
      </c>
      <c r="F312" s="67"/>
      <c r="G312" s="78" t="e">
        <f t="shared" si="4"/>
        <v>#REF!</v>
      </c>
    </row>
    <row r="313" spans="1:7" ht="18" customHeight="1" thickBot="1" x14ac:dyDescent="0.3">
      <c r="A313" s="59"/>
      <c r="B313" s="7" t="s">
        <v>220</v>
      </c>
      <c r="C313" s="38">
        <v>112</v>
      </c>
      <c r="D313" s="38"/>
      <c r="E313" s="29" t="e">
        <f>#REF!</f>
        <v>#REF!</v>
      </c>
      <c r="F313" s="67"/>
      <c r="G313" s="78" t="e">
        <f t="shared" si="4"/>
        <v>#REF!</v>
      </c>
    </row>
    <row r="314" spans="1:7" ht="32.25" thickBot="1" x14ac:dyDescent="0.3">
      <c r="A314" s="59"/>
      <c r="B314" s="7" t="s">
        <v>221</v>
      </c>
      <c r="C314" s="38">
        <v>294</v>
      </c>
      <c r="D314" s="38"/>
      <c r="E314" s="29" t="e">
        <f>#REF!</f>
        <v>#REF!</v>
      </c>
      <c r="F314" s="67"/>
      <c r="G314" s="78" t="e">
        <f t="shared" si="4"/>
        <v>#REF!</v>
      </c>
    </row>
    <row r="315" spans="1:7" ht="18.75" customHeight="1" x14ac:dyDescent="0.25">
      <c r="A315" s="93"/>
      <c r="B315" s="93" t="s">
        <v>222</v>
      </c>
      <c r="C315" s="95">
        <v>600</v>
      </c>
      <c r="D315" s="95"/>
      <c r="E315" s="97">
        <f>[2]Алкогол_нарк!$F$24</f>
        <v>928.38347149352046</v>
      </c>
      <c r="F315" s="101"/>
      <c r="G315" s="105">
        <f t="shared" si="4"/>
        <v>835.54512434416847</v>
      </c>
    </row>
    <row r="316" spans="1:7" ht="19.5" customHeight="1" thickBot="1" x14ac:dyDescent="0.3">
      <c r="A316" s="99"/>
      <c r="B316" s="99"/>
      <c r="C316" s="100"/>
      <c r="D316" s="100"/>
      <c r="E316" s="100"/>
      <c r="F316" s="103"/>
      <c r="G316" s="106"/>
    </row>
    <row r="317" spans="1:7" s="46" customFormat="1" ht="19.5" thickBot="1" x14ac:dyDescent="0.3">
      <c r="A317" s="42"/>
      <c r="B317" s="43" t="s">
        <v>324</v>
      </c>
      <c r="C317" s="44"/>
      <c r="D317" s="45"/>
      <c r="E317" s="49" t="e">
        <f>#REF!</f>
        <v>#REF!</v>
      </c>
      <c r="F317" s="76"/>
      <c r="G317" s="78" t="e">
        <f t="shared" si="4"/>
        <v>#REF!</v>
      </c>
    </row>
    <row r="318" spans="1:7" s="46" customFormat="1" ht="19.5" thickBot="1" x14ac:dyDescent="0.35">
      <c r="A318" s="54"/>
      <c r="B318" s="56" t="s">
        <v>325</v>
      </c>
      <c r="C318" s="52"/>
      <c r="D318" s="52"/>
      <c r="E318" s="55">
        <f>'[18]Лист1 (2)'!$B$22</f>
        <v>380.46157797625932</v>
      </c>
      <c r="F318" s="76"/>
      <c r="G318" s="78">
        <f t="shared" si="4"/>
        <v>342.41542017863338</v>
      </c>
    </row>
    <row r="319" spans="1:7" s="46" customFormat="1" x14ac:dyDescent="0.25">
      <c r="A319" s="50"/>
      <c r="B319" s="51"/>
      <c r="C319" s="52"/>
      <c r="D319" s="52"/>
      <c r="E319" s="53"/>
      <c r="F319" s="52"/>
      <c r="G319" s="63"/>
    </row>
    <row r="320" spans="1:7" s="46" customFormat="1" x14ac:dyDescent="0.25">
      <c r="A320" s="50"/>
      <c r="B320" s="51"/>
      <c r="C320" s="52"/>
      <c r="D320" s="52"/>
      <c r="E320" s="53"/>
      <c r="F320" s="52"/>
      <c r="G320" s="63"/>
    </row>
    <row r="321" spans="1:7" s="46" customFormat="1" x14ac:dyDescent="0.25">
      <c r="A321" s="50"/>
      <c r="B321" s="51"/>
      <c r="C321" s="52"/>
      <c r="D321" s="52"/>
      <c r="E321" s="53"/>
      <c r="F321" s="52"/>
      <c r="G321" s="63"/>
    </row>
    <row r="322" spans="1:7" s="46" customFormat="1" x14ac:dyDescent="0.25">
      <c r="A322" s="2"/>
      <c r="B322" s="47"/>
      <c r="C322" s="48"/>
      <c r="D322" s="48"/>
      <c r="E322" s="48"/>
      <c r="F322" s="48"/>
      <c r="G322" s="63"/>
    </row>
    <row r="323" spans="1:7" s="39" customFormat="1" x14ac:dyDescent="0.25">
      <c r="A323" s="1" t="s">
        <v>291</v>
      </c>
      <c r="B323" s="40"/>
      <c r="C323" s="41"/>
      <c r="D323" s="41"/>
      <c r="E323" s="41"/>
      <c r="F323" s="41"/>
      <c r="G323" s="63"/>
    </row>
    <row r="324" spans="1:7" s="39" customFormat="1" x14ac:dyDescent="0.25">
      <c r="A324" s="1"/>
      <c r="B324" s="40"/>
      <c r="C324" s="41"/>
      <c r="D324" s="41"/>
      <c r="E324" s="41"/>
      <c r="F324" s="41"/>
      <c r="G324" s="63"/>
    </row>
    <row r="325" spans="1:7" s="39" customFormat="1" x14ac:dyDescent="0.25">
      <c r="A325" s="1"/>
      <c r="B325" s="40"/>
      <c r="C325" s="41"/>
      <c r="D325" s="41"/>
      <c r="E325" s="41"/>
      <c r="F325" s="41"/>
      <c r="G325" s="63"/>
    </row>
    <row r="326" spans="1:7" s="39" customFormat="1" x14ac:dyDescent="0.25">
      <c r="A326" s="1"/>
      <c r="B326" s="40"/>
      <c r="C326" s="41"/>
      <c r="D326" s="41"/>
      <c r="E326" s="41"/>
      <c r="F326" s="41"/>
      <c r="G326" s="63"/>
    </row>
    <row r="327" spans="1:7" s="39" customFormat="1" x14ac:dyDescent="0.25">
      <c r="A327" s="40"/>
      <c r="B327" s="40"/>
      <c r="C327" s="41"/>
      <c r="D327" s="41"/>
      <c r="E327" s="41"/>
      <c r="F327" s="41"/>
      <c r="G327" s="63"/>
    </row>
    <row r="328" spans="1:7" s="39" customFormat="1" x14ac:dyDescent="0.25">
      <c r="A328" s="40"/>
      <c r="B328" s="40"/>
      <c r="C328" s="41"/>
      <c r="D328" s="41"/>
      <c r="E328" s="41"/>
      <c r="F328" s="41"/>
      <c r="G328" s="63"/>
    </row>
    <row r="329" spans="1:7" s="39" customFormat="1" x14ac:dyDescent="0.25">
      <c r="A329" s="40"/>
      <c r="B329" s="40"/>
      <c r="C329" s="41"/>
      <c r="D329" s="41"/>
      <c r="E329" s="41"/>
      <c r="F329" s="41"/>
      <c r="G329" s="63"/>
    </row>
  </sheetData>
  <mergeCells count="54">
    <mergeCell ref="F315:F316"/>
    <mergeCell ref="G12:G13"/>
    <mergeCell ref="G315:G316"/>
    <mergeCell ref="G198:G199"/>
    <mergeCell ref="G162:G163"/>
    <mergeCell ref="G121:G122"/>
    <mergeCell ref="G94:G95"/>
    <mergeCell ref="F182:F183"/>
    <mergeCell ref="F180:F181"/>
    <mergeCell ref="F162:F163"/>
    <mergeCell ref="F121:F122"/>
    <mergeCell ref="F94:F95"/>
    <mergeCell ref="A198:A199"/>
    <mergeCell ref="C198:C199"/>
    <mergeCell ref="D198:D199"/>
    <mergeCell ref="E198:E199"/>
    <mergeCell ref="F198:F199"/>
    <mergeCell ref="A315:A316"/>
    <mergeCell ref="B315:B316"/>
    <mergeCell ref="C315:C316"/>
    <mergeCell ref="D315:D316"/>
    <mergeCell ref="E315:E316"/>
    <mergeCell ref="A182:A183"/>
    <mergeCell ref="B182:B183"/>
    <mergeCell ref="C182:C183"/>
    <mergeCell ref="D182:D183"/>
    <mergeCell ref="E182:E183"/>
    <mergeCell ref="A180:A181"/>
    <mergeCell ref="B180:B181"/>
    <mergeCell ref="C180:C181"/>
    <mergeCell ref="D180:D181"/>
    <mergeCell ref="E180:E181"/>
    <mergeCell ref="A162:A163"/>
    <mergeCell ref="B162:B163"/>
    <mergeCell ref="C162:C163"/>
    <mergeCell ref="D162:D163"/>
    <mergeCell ref="E162:E163"/>
    <mergeCell ref="A121:A122"/>
    <mergeCell ref="B121:B122"/>
    <mergeCell ref="C121:C122"/>
    <mergeCell ref="D121:D122"/>
    <mergeCell ref="E121:E122"/>
    <mergeCell ref="A94:A95"/>
    <mergeCell ref="B94:B95"/>
    <mergeCell ref="C94:C95"/>
    <mergeCell ref="D94:D95"/>
    <mergeCell ref="E94:E95"/>
    <mergeCell ref="E4:F4"/>
    <mergeCell ref="A9:F9"/>
    <mergeCell ref="A10:F10"/>
    <mergeCell ref="B11:F11"/>
    <mergeCell ref="B12:B13"/>
    <mergeCell ref="C12:D13"/>
    <mergeCell ref="E12:F13"/>
  </mergeCells>
  <pageMargins left="1.1811023622047245" right="0" top="0.39370078740157483" bottom="0.19685039370078741" header="0.31496062992125984" footer="0.31496062992125984"/>
  <pageSetup paperSize="9" scale="91" orientation="portrait" horizontalDpi="0" verticalDpi="0" r:id="rId1"/>
  <headerFooter differentFirst="1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для пенсионеров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НВ. Чивчан</dc:creator>
  <cp:lastModifiedBy>А.В. Курсакова</cp:lastModifiedBy>
  <cp:lastPrinted>2019-05-31T07:09:19Z</cp:lastPrinted>
  <dcterms:created xsi:type="dcterms:W3CDTF">2016-07-14T07:05:06Z</dcterms:created>
  <dcterms:modified xsi:type="dcterms:W3CDTF">2019-05-31T07:15:28Z</dcterms:modified>
</cp:coreProperties>
</file>