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75" windowWidth="26550" windowHeight="12375" tabRatio="824" activeTab="2"/>
  </bookViews>
  <sheets>
    <sheet name="Эндоскопия прил 1" sheetId="1" r:id="rId1"/>
    <sheet name="Прил 2-1" sheetId="2" r:id="rId2"/>
    <sheet name="Прил 2-2" sheetId="3" r:id="rId3"/>
  </sheets>
  <definedNames>
    <definedName name="_xlnm.Print_Titles" localSheetId="1">'Прил 2-1'!$19:$20</definedName>
    <definedName name="_xlnm.Print_Titles" localSheetId="2">'Прил 2-2'!$19:$20</definedName>
    <definedName name="_xlnm.Print_Titles" localSheetId="0">'Эндоскопия прил 1'!$8:$9</definedName>
  </definedNames>
  <calcPr fullCalcOnLoad="1"/>
</workbook>
</file>

<file path=xl/sharedStrings.xml><?xml version="1.0" encoding="utf-8"?>
<sst xmlns="http://schemas.openxmlformats.org/spreadsheetml/2006/main" count="1452" uniqueCount="847">
  <si>
    <t>№ п/п</t>
  </si>
  <si>
    <t>Сцинтиграфия динамическая почек</t>
  </si>
  <si>
    <t>Сцинтиграфия динамическая моторно-эвакуаторной функции желудка</t>
  </si>
  <si>
    <t>Заработная плата, в рублях</t>
  </si>
  <si>
    <t>5.1</t>
  </si>
  <si>
    <t>5.2</t>
  </si>
  <si>
    <t>7</t>
  </si>
  <si>
    <t>8.1</t>
  </si>
  <si>
    <t>8.2</t>
  </si>
  <si>
    <t>9.1</t>
  </si>
  <si>
    <t>9.2</t>
  </si>
  <si>
    <t>1.1</t>
  </si>
  <si>
    <t>1.2</t>
  </si>
  <si>
    <t>1.3</t>
  </si>
  <si>
    <t>1.4</t>
  </si>
  <si>
    <t>1.5</t>
  </si>
  <si>
    <t>1.6</t>
  </si>
  <si>
    <t>1.7</t>
  </si>
  <si>
    <t>1.8</t>
  </si>
  <si>
    <t>2.1</t>
  </si>
  <si>
    <t>2.2</t>
  </si>
  <si>
    <t>2.3</t>
  </si>
  <si>
    <t>2.4</t>
  </si>
  <si>
    <t>2.5</t>
  </si>
  <si>
    <t>2.6</t>
  </si>
  <si>
    <t>2.7</t>
  </si>
  <si>
    <t>2.8</t>
  </si>
  <si>
    <t>Лазерное удаление сосудистых звездочек (на носу)</t>
  </si>
  <si>
    <t>Лазерное удаление сосудистых звездочек (на шеках, подбородке)</t>
  </si>
  <si>
    <t>Дерматоскопия (каждый последующий элемент) свыше 3-х</t>
  </si>
  <si>
    <t>Стоимость медицинского препарата - радагель 1гр.</t>
  </si>
  <si>
    <t>Утверждаю:</t>
  </si>
  <si>
    <t>Главный врач ГБУЗ ККОД</t>
  </si>
  <si>
    <t>_______________ Н.В. Зиганшина</t>
  </si>
  <si>
    <t>ПЕРЕЧЕНЬ</t>
  </si>
  <si>
    <t>платных медицинских и иных услуг, проводимых на платной основе в ГБУЗ «Камчатский краевой онкологический диспансер»</t>
  </si>
  <si>
    <t>Условия оказания платных медицинских услуг для населения:</t>
  </si>
  <si>
    <t xml:space="preserve">Отсутствие соответствующей услуги в Территориальной программе государственных гарантий оказания населению Камчатского края  бесплатной медицинской помощи. </t>
  </si>
  <si>
    <t>Отсутствие направления установленного образца от направившего ЛПУ (подпись лечащего врача, зам. гл. врача по КЭК, печать ЛПУ) при самостоятельном обращении пациента</t>
  </si>
  <si>
    <t xml:space="preserve">Наименование </t>
  </si>
  <si>
    <t>Поликлиника и диагностика</t>
  </si>
  <si>
    <t>Стоимость посещения к специалистам</t>
  </si>
  <si>
    <t xml:space="preserve">Врач-терапевт, радиотерапевт высшей категории </t>
  </si>
  <si>
    <t xml:space="preserve">                           1 категории</t>
  </si>
  <si>
    <t xml:space="preserve">                           2 категории</t>
  </si>
  <si>
    <t xml:space="preserve">                           без категории</t>
  </si>
  <si>
    <t>Врач-онколог высшей категории</t>
  </si>
  <si>
    <t>Стоимость консультативного посещения к специалистам</t>
  </si>
  <si>
    <t>Врач-терапевт, радиотерапевт высшей категории</t>
  </si>
  <si>
    <t>ЭКГ- исследования</t>
  </si>
  <si>
    <t>ЭКГ в кабинете поликлиники в 12-ти отведениях</t>
  </si>
  <si>
    <t>Клинико-биохимические исследования</t>
  </si>
  <si>
    <t>Гематологические исследования крови</t>
  </si>
  <si>
    <t>Взятие крови из пальца, 5 показателей: гемоглобин, лейкоциты, эритроциты, СОЭ, лейкоцитарная формула</t>
  </si>
  <si>
    <r>
      <t xml:space="preserve">Общий анализ крови 24 параметра </t>
    </r>
    <r>
      <rPr>
        <sz val="11"/>
        <rFont val="Times New Roman Cyr"/>
        <family val="0"/>
      </rPr>
      <t xml:space="preserve">(RBC - эритроциты; MCV - средний объем эритроцитов; RDV% и RDVa - показатели анизоцитоза эритроцитов; HTC - гематокрит; PLT - тромбоциты; MPV - средний объем тромбоцитов; PDW - показатель анизоцитоза тромбоцитов; PCT - тромбокрит; LPCR - макротромбоциты; WBC - лейкоциты; HGB - гемоглобин; MCH - среднее содержание гемоглобина в эритроцитах; MCHC - среднее концентрация гемоглобина в эритроцитах; LYM # - абс. количество лимфоцитов; GRA# - абс. количество гранулоцитов; MID# - абс. количество средних клеток; LYM% - % содержание лимфоцитов; GRA% - % содержание гранулоцитов; MID% - % содержание средних клеток; гистограмма тромбоцитов; гистограмма эритроцитов; гистограмма лейкоцитов и </t>
    </r>
    <r>
      <rPr>
        <b/>
        <sz val="11"/>
        <rFont val="Times New Roman Cyr"/>
        <family val="0"/>
      </rPr>
      <t xml:space="preserve">Лейкоцитарная формула: </t>
    </r>
    <r>
      <rPr>
        <sz val="11"/>
        <rFont val="Times New Roman Cyr"/>
        <family val="0"/>
      </rPr>
      <t xml:space="preserve">гранулоциты: миелоциты, метамиелоциты, п/я нейтрофилы, с/я нейтрофилы, эозинофилы, базофилы; моноциты; лимфоциты. </t>
    </r>
    <r>
      <rPr>
        <b/>
        <sz val="11"/>
        <rFont val="Times New Roman Cyr"/>
        <family val="0"/>
      </rPr>
      <t>Исследование СОЭ)</t>
    </r>
  </si>
  <si>
    <t>Подсчет миелокариоцитов</t>
  </si>
  <si>
    <t>Подсчет мегакариоцитов</t>
  </si>
  <si>
    <t>Анализ спермограммы</t>
  </si>
  <si>
    <t>Группа крови и другие факторы гемодиализа</t>
  </si>
  <si>
    <t>Определение группы крови по АВО</t>
  </si>
  <si>
    <t>Определение резус-фактора</t>
  </si>
  <si>
    <t>Определение С-реактивного белка в сыворотке крови (количественно - автоматический анализатор)</t>
  </si>
  <si>
    <t>Биохимические исследования крови</t>
  </si>
  <si>
    <t>Определение общего белка сыворотки крови, тимоловая проба</t>
  </si>
  <si>
    <t>Определение мочевины в сыворотке крови</t>
  </si>
  <si>
    <t>Определение креатинина в сыворотке крови</t>
  </si>
  <si>
    <t>Определение глюкозы в сыворотке крови</t>
  </si>
  <si>
    <t>Определение холестерина в сыворотке крови</t>
  </si>
  <si>
    <t>Определение биллирубина и его фракций в сыворотке крови</t>
  </si>
  <si>
    <t>Определение активности АЛТ в сыворотке крови</t>
  </si>
  <si>
    <t>Обработка венозной крови, включая регистрацию при получении сыворотки</t>
  </si>
  <si>
    <t>Определение активности АСТ в сыворотке крови</t>
  </si>
  <si>
    <t>Определение липопротеидов ВП (высокой плотности) в сыворотке крови</t>
  </si>
  <si>
    <t>Определение липопротеидов НП (низкой плотности) в сыворотке крови</t>
  </si>
  <si>
    <t>Определение триглицеридов в сыворотке крови</t>
  </si>
  <si>
    <t>Определение хлоридов в сыворотке крови</t>
  </si>
  <si>
    <t>Определение железа в сыворотке крови</t>
  </si>
  <si>
    <t>Определение «альфа»-амилазы в сыворотке крови, моче</t>
  </si>
  <si>
    <t>Определение общего кальция в сыворотке крови</t>
  </si>
  <si>
    <t>Определение активности «гамма»-глутамилтрансферазы в сыворотке крови</t>
  </si>
  <si>
    <t>Определение активности щелочной фосфотазы в сыворотке крови</t>
  </si>
  <si>
    <t>Определение активности кислой фосфотазы в сыворотке крови</t>
  </si>
  <si>
    <t>Определение калия</t>
  </si>
  <si>
    <t>Определения кальция ионизированного</t>
  </si>
  <si>
    <t>Определение pH</t>
  </si>
  <si>
    <t>Определение натрия</t>
  </si>
  <si>
    <t xml:space="preserve">Взятие крови из вены </t>
  </si>
  <si>
    <t>Гемостаз общий показатель</t>
  </si>
  <si>
    <t>Определение протромбинового индекса</t>
  </si>
  <si>
    <t>Время свертывания крови</t>
  </si>
  <si>
    <t>Определение фибриногена</t>
  </si>
  <si>
    <t>Определение АЧТВ (активированное частичное тромбопластиновое время), определение мочевой кислоты в сыворотке крови</t>
  </si>
  <si>
    <t>Обработка венозной крови, включая регистрацию при получении плазмы</t>
  </si>
  <si>
    <t>Определение ТСТ (тромбиновое квотинговое время)</t>
  </si>
  <si>
    <t>Определение длительность кровотечения</t>
  </si>
  <si>
    <t>Общий анализ мочи</t>
  </si>
  <si>
    <t>Определение количества, цвета, прозрачности, наличия осадка</t>
  </si>
  <si>
    <t>Определение относительной плотности</t>
  </si>
  <si>
    <t>Определение глюкозы (ортотолуидиновым методом)</t>
  </si>
  <si>
    <t>Обнаружение белка (экспресс-тест)</t>
  </si>
  <si>
    <t>Определение белка (сульфлеалициловой кислотой)</t>
  </si>
  <si>
    <t>Обнаружение кетоновых тел (ацетона) (экспресс-тест)</t>
  </si>
  <si>
    <t>Определение реакции мочи (ph)</t>
  </si>
  <si>
    <t>Микроскопическое исследование осадка (на эпителий, эритроциты, цилиндру и др.)</t>
  </si>
  <si>
    <t>Обнаружение глюкозы (экспресс-тест)</t>
  </si>
  <si>
    <t>Определение белка Бенс-Джонса</t>
  </si>
  <si>
    <t>Подсчет количества форменных элементов (по Нечипоренко)</t>
  </si>
  <si>
    <t>Проба Зимницкого</t>
  </si>
  <si>
    <t>Определение уробиллиновых тел</t>
  </si>
  <si>
    <t>Цитологические исследования</t>
  </si>
  <si>
    <t>Исследование промывных вод желудка, мочевого пузыря, смывов бронхов</t>
  </si>
  <si>
    <t>Исследование эксудатов, трансудатов</t>
  </si>
  <si>
    <t>Исследование мокроты на АК, ВК</t>
  </si>
  <si>
    <t>Исследование биопсийных отпечатков при фиброскопии желудочно-кишечного тракта, легких, глотки, ротоглотки и прочих локализаций</t>
  </si>
  <si>
    <t>Исследование отпечатков эрозий, выделений молочных желез, язв всех локализаций, меланом</t>
  </si>
  <si>
    <t>Исследование пунктатов кожи; молочной железы</t>
  </si>
  <si>
    <t>Полный анализ влагалищного мазка с исследованием патогенной флоры</t>
  </si>
  <si>
    <t>Цитологическое исследование материала соскоба шейки матки из цервикального канала (АК)</t>
  </si>
  <si>
    <t>Цитология аспиратов из полости матки</t>
  </si>
  <si>
    <t>Цитологическое исследование материалов, взятых во время хирургических вмешательств и других сложных исследований</t>
  </si>
  <si>
    <t>Рентгенологические исследования</t>
  </si>
  <si>
    <t xml:space="preserve">Рентгеноскопия органов грудной клетки </t>
  </si>
  <si>
    <t xml:space="preserve">Обзорная рентгенография грудной клетки в одной проекции </t>
  </si>
  <si>
    <t>Рентгенография гортани</t>
  </si>
  <si>
    <t xml:space="preserve">Рентгенография грудной клетки в двух проекциях </t>
  </si>
  <si>
    <t>Томография легких (до 10 снимков)</t>
  </si>
  <si>
    <t>Обзорная рентгеноскопия брюшной полости</t>
  </si>
  <si>
    <t xml:space="preserve">Рентгеноскопия пищевода </t>
  </si>
  <si>
    <t>Рентгеноскопия пищевода (ОГК, ОБП, РП, прицельная РП)</t>
  </si>
  <si>
    <t>Рентгеноскопия желудка и 12-ти перстной кишки в условиях первичного двойного контрастирования</t>
  </si>
  <si>
    <t>Рентгеноскопия желудка и 12-ти перстной кишки в условиях первичного двойного контрастирования в комплексе с ОГК, ОБП, РП</t>
  </si>
  <si>
    <t xml:space="preserve">Латерография  грудной клетки </t>
  </si>
  <si>
    <t xml:space="preserve">Рентгеноскопия кишечника через 24 часа после приема per os бариевой взвеси </t>
  </si>
  <si>
    <t>Прицельная рентгенография пищевода</t>
  </si>
  <si>
    <t>Четыре прицельных рентгенограммы желудка</t>
  </si>
  <si>
    <t>Обзорная рентгенограмма желудка</t>
  </si>
  <si>
    <t>Прицельная рентгенография толстой кишки</t>
  </si>
  <si>
    <t>Рентгенография позвоночника в одной проекции</t>
  </si>
  <si>
    <t>Рентгенография позвоночника в двух проекциях (шейный отдел позвоночника)</t>
  </si>
  <si>
    <t xml:space="preserve">Рентгенография черепа в двух проекциях </t>
  </si>
  <si>
    <t xml:space="preserve">Рентгенография костей таза </t>
  </si>
  <si>
    <t>Рентгенография мягких тканей</t>
  </si>
  <si>
    <t>Маммография (без стоимости пленки)</t>
  </si>
  <si>
    <t>Стоимость пленки для маммографии</t>
  </si>
  <si>
    <t xml:space="preserve">Заочная консультация по представленным рентгенограммам с оформлением протокола </t>
  </si>
  <si>
    <t>Рентгенография нижней челюсти</t>
  </si>
  <si>
    <t>Рентгенография костей носа</t>
  </si>
  <si>
    <t>Рентгенография придаточных пазух носа</t>
  </si>
  <si>
    <t>Рентгенография лопатки (плечевого сустава) в 2-х проекциях</t>
  </si>
  <si>
    <t>Рентгенография предплюсны и пяточной кости</t>
  </si>
  <si>
    <t>Рентгенография костей нижней конечности в 2-х проекциях</t>
  </si>
  <si>
    <t>Рентгенография костей коленного сустава</t>
  </si>
  <si>
    <t>Рентгенография ребер</t>
  </si>
  <si>
    <t>Рентгенография грудины с компрессией во время дыхательных движений</t>
  </si>
  <si>
    <t>Рентгенография грудного отдела позвоночника</t>
  </si>
  <si>
    <t>Рентгенография поясничного отдела позвоночника</t>
  </si>
  <si>
    <t>Функциональные исследования позвоночника</t>
  </si>
  <si>
    <t xml:space="preserve">Эндоскопические исследования </t>
  </si>
  <si>
    <t xml:space="preserve">Колоноскопия (ректосигмофиброколоноскопия) диагностическая     </t>
  </si>
  <si>
    <t>Колоноскопия (ректосигмофиброколоноскопия) лечебно-диагностическая</t>
  </si>
  <si>
    <t>Колоноскопия (ректосигмофиброколоноскопия) под наркозом</t>
  </si>
  <si>
    <t xml:space="preserve">Эзофагогастродуоденоскопия (гастроскопия) лечебная </t>
  </si>
  <si>
    <t xml:space="preserve">Эзофагогастродуоденоскопия  (гастроскопия) лечебно-диагностическая </t>
  </si>
  <si>
    <t>Эзофагогастродуоденоскопия (гастроскопия) под наркозом</t>
  </si>
  <si>
    <t>Колоноскопия (ректосигмофиброколоноскопия) и эзофагогастродуоденоскопия (гастроскопия) под наркозом</t>
  </si>
  <si>
    <t>Бронхоскопия (трахеобронхофиброскопия) диагностическая</t>
  </si>
  <si>
    <t>Бронхоскопия (трахеобронхофиброскопия) лечебно-диагностическая</t>
  </si>
  <si>
    <t>Бронхоскопия (трахеобронхофиброскопия) под наркозом</t>
  </si>
  <si>
    <t xml:space="preserve">Лярингоскопия диагностическая     </t>
  </si>
  <si>
    <t xml:space="preserve">Лярингоскопия лечебно-диагностическая      </t>
  </si>
  <si>
    <t>Полипэктомия (1-2 категория сложности)</t>
  </si>
  <si>
    <t>Полипэктомия (3-5 категория сложности)</t>
  </si>
  <si>
    <t>Полипэктомия под наркозом</t>
  </si>
  <si>
    <t>Экспресс-тест на выявление Хеликобактер пилори  (исследование желудка)</t>
  </si>
  <si>
    <t>Ультразвуковые исследования</t>
  </si>
  <si>
    <t xml:space="preserve">УЗИ органов брюшной полости: </t>
  </si>
  <si>
    <t xml:space="preserve">УЗИ органов брюшной полости: печень +  желчный пузырь + поджелудочная железа + селезенка             </t>
  </si>
  <si>
    <t xml:space="preserve">УЗИ органов брюшной полости с определением функции желчного пузыря: печень +  желчный пузырь + поджелудочная железа + селезенка + определение функции желчного пузыря                </t>
  </si>
  <si>
    <t>Эластография печени + УЗИ органов брюшной полости</t>
  </si>
  <si>
    <t xml:space="preserve">УЗИ мочеполовой системы: </t>
  </si>
  <si>
    <t xml:space="preserve">почки + надпочечники + мочевой пузырь </t>
  </si>
  <si>
    <t xml:space="preserve">предстательная железа + мочевой пузырь </t>
  </si>
  <si>
    <t>почки+надпочечники</t>
  </si>
  <si>
    <t>мочевой пузырь</t>
  </si>
  <si>
    <t>предстательная железа и яички</t>
  </si>
  <si>
    <t>мочевой пузырь с определением остаточной мочи</t>
  </si>
  <si>
    <t>УЗИ женских половых органов</t>
  </si>
  <si>
    <t xml:space="preserve">при гинекологических заболеваниях </t>
  </si>
  <si>
    <t>УЗИ поверхностных структур</t>
  </si>
  <si>
    <t>Экспертное УЗИ щитовидной железы с допплерографией и эластометрией</t>
  </si>
  <si>
    <t>Экспертное УЗИ молочных желез с допплерографией и эластометрией</t>
  </si>
  <si>
    <t>слюнные железы + лимфоузлы</t>
  </si>
  <si>
    <t>лимфатические узлы</t>
  </si>
  <si>
    <t>УЗИ мягких тканей</t>
  </si>
  <si>
    <t>Узи глаза (1)</t>
  </si>
  <si>
    <t>Узи глаз (2)</t>
  </si>
  <si>
    <t>Узи сустава (1) (плечевого, или тазобедренного, или  коленного)</t>
  </si>
  <si>
    <t>УЗИ органов грудной клетки</t>
  </si>
  <si>
    <t>ЭХО КГ с цветным картированием с доплеровским анализом</t>
  </si>
  <si>
    <t>Лечебно-диагностические исследования под контролем ультразвука</t>
  </si>
  <si>
    <t xml:space="preserve">Лечебно-диагностическая пункция брюшной полости и забрюшинного пространства </t>
  </si>
  <si>
    <t xml:space="preserve">Лечебно-диагностическая пункция брюшной и плевральной полости </t>
  </si>
  <si>
    <t xml:space="preserve">Ультразвуковая гистеросальпингография </t>
  </si>
  <si>
    <t>Трансректальное УЗИ (ТРУЗИ)</t>
  </si>
  <si>
    <t>Трансвагинальное УЗИ (ТВУЗИ)</t>
  </si>
  <si>
    <t>Патогистологические исследования</t>
  </si>
  <si>
    <t>Биопсия. Не более 3-х срезов с блока окраска гематоксилин-эозин (1 категория сложности)</t>
  </si>
  <si>
    <t>Биопсия. Не более 3-х срезов с блока окраска гематоксилин-эозин и 1-2 дополнительная окраска (2 категория сложности)</t>
  </si>
  <si>
    <t>Биопсия. Не более 3-х срезов с блока и  дополнительная окраска (3 категория сложности)</t>
  </si>
  <si>
    <t>Биопсия. Не более 3-х срезов с блока и  дополнительная окраска трудоемкая дополнительная окраска или серийные срезы (4 категория сложности)</t>
  </si>
  <si>
    <t>Консультация биопсийного или секционного материала с дорезкой из блоков</t>
  </si>
  <si>
    <t>Стоимость 1 койко-дня (без операции)</t>
  </si>
  <si>
    <t xml:space="preserve">1 хирургическое отделение </t>
  </si>
  <si>
    <t xml:space="preserve">2 хирургическое отделение </t>
  </si>
  <si>
    <t xml:space="preserve">3 хирургическое отделение </t>
  </si>
  <si>
    <t>4 хирургическое отделение</t>
  </si>
  <si>
    <t>радиологическое отделение</t>
  </si>
  <si>
    <t>отделение интенсивной терапии</t>
  </si>
  <si>
    <t>Операции</t>
  </si>
  <si>
    <t>1 хирургическое отделение</t>
  </si>
  <si>
    <t>Удаление мягко тканых образований доброкачественного генеза лица, головы, конечностей, туловища</t>
  </si>
  <si>
    <t>Верхняя срединная лапоротомия. Субтотальная резекция желудка с удалением большого сальника при язве желудка</t>
  </si>
  <si>
    <t>Лапоротомия. Гемиколэктомия при болезни Крона ободочной кишки</t>
  </si>
  <si>
    <t>Тотальная лапоротомия, передняя резекция прямой кишки, атипическая резекция печени.</t>
  </si>
  <si>
    <t>Параректальная лапоротомия, нефрэктомия при туберкулезе, кистах, гематоме</t>
  </si>
  <si>
    <t>Трансуретральная электроэксцизия папилломы</t>
  </si>
  <si>
    <t>Удаление доброкачественной опухоли подкожной клетчатки (под местной анестезией) за 1 сеанс с гистологическим исследованием</t>
  </si>
  <si>
    <t>Удаление доброкачественной опухоли подкожной клетчатки (под местной анестезией) за 1 сеанс без гистологического исследования</t>
  </si>
  <si>
    <t>Удаление доброкачественной опухоли мягких тканей (под местной анестезией) за 1 сеанс с гистологическим исследованием</t>
  </si>
  <si>
    <t>Удаление доброкачественной опухоли мягких тканей (под местной анестезией) за 1 сеанс без гистологического исследования</t>
  </si>
  <si>
    <t xml:space="preserve">Удаление доброкачественной опухоли мягких тканей туловища с пластикой (под местной анестезией) </t>
  </si>
  <si>
    <t>Широкое иссечение послеоперационного рубца под местной анестезией</t>
  </si>
  <si>
    <t>Трансуретральная резекция предстательной железы при аденоме и склерозе предстательной железы (3 ст.сл.)</t>
  </si>
  <si>
    <t>Трансуретральная резекция предстательной железы при аденоме и склерозе предстательной железы (4 ст.сл.)</t>
  </si>
  <si>
    <t>Иссечение кист почки (4 ст.сл.)</t>
  </si>
  <si>
    <t>Пересадка мочеточника в мочевой пузырь (уретроцистокеостомия)</t>
  </si>
  <si>
    <t>Операции по поводу паховых, бедренных, пупочных, белой линии живота, послеоперационных грыж</t>
  </si>
  <si>
    <t>Манипуляции 1 хирургического отделения (амбулаторно)</t>
  </si>
  <si>
    <t>Цистоскопия</t>
  </si>
  <si>
    <t>Инстилляция мочевого пузыря</t>
  </si>
  <si>
    <t>Эндовозикальная электрокоагуляция</t>
  </si>
  <si>
    <t>Уретроскопия с прижиганием семенного бугорка</t>
  </si>
  <si>
    <t>Массаж предстательной железы</t>
  </si>
  <si>
    <t>2 хирургическое отделение</t>
  </si>
  <si>
    <t xml:space="preserve">Секторальная резекция при доброкачественных новообразованиях молочной железы </t>
  </si>
  <si>
    <t>Удаление боковой кисты шеи</t>
  </si>
  <si>
    <t>Удаление доброкачественной внеорганной опухоли шеи, расположенной в подчелюстной области</t>
  </si>
  <si>
    <t>Удаление Хемодектомы без сосудистой пластики</t>
  </si>
  <si>
    <t>Клиновидная, краевая резекция легкого при доброкачественных опухолях</t>
  </si>
  <si>
    <t>Классическая сегментэктомия при доброкачественных опухолях</t>
  </si>
  <si>
    <t>Лобэктомия при доброкачественных опухолях</t>
  </si>
  <si>
    <t>Билобэктомия при доброкачественных опухолях</t>
  </si>
  <si>
    <t>Удаление доброкачественной опухоли грудной стенки</t>
  </si>
  <si>
    <t>Удаление кардиодиафрагмальной липомы интраторакальным доступом</t>
  </si>
  <si>
    <t>Удаление молочной железы (мастэктомия) при геникомастии</t>
  </si>
  <si>
    <t>Секторальная резекция молочной железы (под местной анестезией)</t>
  </si>
  <si>
    <t>Ножевая биопсия (под местной анестезией)</t>
  </si>
  <si>
    <t>Удаление доброкачественной опухоли мягких тканей (под местной анестезией)  и кожи за 1 сеанс с гистологичесим исследованием</t>
  </si>
  <si>
    <t>Диагностические манипуляции-плевральные пункции</t>
  </si>
  <si>
    <t>Лечебные пункции, трансторакальные пункции, пункционные биопсии</t>
  </si>
  <si>
    <t>Дуктография молочной железы</t>
  </si>
  <si>
    <t>Фистулография</t>
  </si>
  <si>
    <t>Резекция щитовидной железы</t>
  </si>
  <si>
    <t>Гемитиреоидэктомия</t>
  </si>
  <si>
    <t>Гемитиреоидэктомия с перешейками</t>
  </si>
  <si>
    <t>Субтотальная резекция щитовидной железы</t>
  </si>
  <si>
    <t>Тотальная резекция щитовидной железы</t>
  </si>
  <si>
    <t>Удаление опухолей средостения</t>
  </si>
  <si>
    <t>Пульмонэктомия</t>
  </si>
  <si>
    <t>Субтотальная резекция с удалением доброкачественной опухоли слюнных желез</t>
  </si>
  <si>
    <t>Сиалэктомия</t>
  </si>
  <si>
    <t>Удаление послеоперационных хронических свищей</t>
  </si>
  <si>
    <t>Удаление избыточных жировых отложений</t>
  </si>
  <si>
    <t>Наложение послеоперационного косметического шва</t>
  </si>
  <si>
    <t>Экстирпация матки с придатками при фибромиомах</t>
  </si>
  <si>
    <t>Надвлагалищная ампутация матки при фибромиоме матки</t>
  </si>
  <si>
    <t>Надвлагалищная ампутация при кистах придатков</t>
  </si>
  <si>
    <t>Цистэктомия при кистах придатков</t>
  </si>
  <si>
    <t>Лимфаденэктомия при различном генезе</t>
  </si>
  <si>
    <t>Диагностическое выскабливание полости матки (под наркозом)</t>
  </si>
  <si>
    <t>Диатермоэлектроконизация шейки матки под наркозом</t>
  </si>
  <si>
    <t>Лапоротомия, цистэктомия при доброкачественных опухолях яичников</t>
  </si>
  <si>
    <t>Лапоротомия, консервативная миомэктомия при миомах матки</t>
  </si>
  <si>
    <t>Лапоротомия, надвлагалищная ампутация матки без яичников при миоме матки</t>
  </si>
  <si>
    <t>Экстирпация матки без яичников (при сочетании миомы матки и экроцервикоза)</t>
  </si>
  <si>
    <t>Диагностическое выскабливание цервикального канала</t>
  </si>
  <si>
    <t>Взятие мазка с шейки матки, цервикального канала на АК</t>
  </si>
  <si>
    <t>Взятие аспирата из полости матки</t>
  </si>
  <si>
    <t>Биопсия с шейки матки</t>
  </si>
  <si>
    <t>Парацентез</t>
  </si>
  <si>
    <t>Электрокоогуляции шейки матки</t>
  </si>
  <si>
    <t>Электроконизация шейки матки  без наркоза</t>
  </si>
  <si>
    <t>Санация влагалища (1 процедура: обработка + тампонирование)</t>
  </si>
  <si>
    <t>3.1</t>
  </si>
  <si>
    <r>
      <t xml:space="preserve">Справка о нахождении на диспансерном учете </t>
    </r>
    <r>
      <rPr>
        <b/>
        <sz val="11"/>
        <rFont val="Times New Roman Cyr"/>
        <family val="0"/>
      </rPr>
      <t xml:space="preserve">/кроме справок для оформления опекунства </t>
    </r>
  </si>
  <si>
    <r>
      <t xml:space="preserve">Справка о нахождении на диспансерном учете для лиц поступающих в вузы </t>
    </r>
    <r>
      <rPr>
        <b/>
        <sz val="11"/>
        <rFont val="Times New Roman Cyr"/>
        <family val="1"/>
      </rPr>
      <t>/кроме лиц моложе 18 лет</t>
    </r>
  </si>
  <si>
    <t>бесплатно</t>
  </si>
  <si>
    <r>
      <t xml:space="preserve">Справки лицам моложе 18 лет и справки для оформления опекунства выдаются </t>
    </r>
    <r>
      <rPr>
        <b/>
        <sz val="11"/>
        <rFont val="Times New Roman Cyr"/>
        <family val="0"/>
      </rPr>
      <t>бесплатно</t>
    </r>
  </si>
  <si>
    <t>Дозиметрический контроль</t>
  </si>
  <si>
    <t>4.1</t>
  </si>
  <si>
    <t>Дозиметрический контроль на установке ДВГ-02ТМ</t>
  </si>
  <si>
    <t xml:space="preserve">Предельная стоимость, руб. с </t>
  </si>
  <si>
    <r>
      <t xml:space="preserve">платных медицинских и иных услуг, </t>
    </r>
    <r>
      <rPr>
        <b/>
        <sz val="14"/>
        <color indexed="10"/>
        <rFont val="Times New Roman"/>
        <family val="1"/>
      </rPr>
      <t xml:space="preserve">проводимых </t>
    </r>
    <r>
      <rPr>
        <b/>
        <sz val="14"/>
        <rFont val="Times New Roman"/>
        <family val="1"/>
      </rPr>
      <t>на платной основе в ГБУЗ «Камчатский краевой онкологический диспансер»</t>
    </r>
  </si>
  <si>
    <r>
      <t xml:space="preserve">Условия оказания  платных медицинских услуг для силовых структур (ведомств - </t>
    </r>
    <r>
      <rPr>
        <b/>
        <i/>
        <sz val="12"/>
        <color indexed="10"/>
        <rFont val="Times New Roman"/>
        <family val="1"/>
      </rPr>
      <t>УМВД, ФСБ, воинские части</t>
    </r>
    <r>
      <rPr>
        <b/>
        <i/>
        <sz val="12"/>
        <rFont val="Times New Roman"/>
        <family val="1"/>
      </rPr>
      <t>), страховыми компаниями добровольного медицинского страхования и иностранных граждан.</t>
    </r>
  </si>
  <si>
    <t>Заключение договоров с силовыми ведомствами, страховыми компаниями добровольного медицинского страхования.</t>
  </si>
  <si>
    <t>Заключение договора с иностранным гражданином</t>
  </si>
  <si>
    <t>Общий анализ крови 24 параметра (RBC - эритроциты; MCV - средний объем эритроцитов; RDV% и RDVa - показатели анизоцитоза эритроцитов; HTC - гематокрит; PLT - тромбоциты; MPV - средний объем тромбоцитов; PDW - показатель анизоцитоза тромбоцитов; PCT - тромбокрит; LPCR - макротромбоциты; WBC - лейкоциты; HGB - гемоглобин; MCH - среднее содержание гемоглобина в эритроцитах; MCHC - среднее концентрация гемоглобина в эритроцитах; LYM # - абс. количество лимфоцитов; GRA# - абс. количество гранулоцитов; MID# - абс. количество средних клеток; LYM% - % содержание лимфоцитов; GRA% - % содержание гранулоцитов; MID% - % содержание средних клеток; гистограмма тромбоцитов; гистограмма эритроцитов; гистограмма лейкоцитов и Лейкоцитарная формула: гранулоциты: миелоциты, метамиелоциты, п/я нейтрофилы, с/я нейтрофилы, эозинофилы, базофилы; моноциты; лимфоциты. Исследование СОЭ)</t>
  </si>
  <si>
    <t>Приложение 2 к Перечню</t>
  </si>
  <si>
    <t>Лазерная хирургия (кабинет ФДТ)</t>
  </si>
  <si>
    <t>УЗИ органов брюшной полости: печень</t>
  </si>
  <si>
    <t>УЗИ органов брюшной полости: желчный пузырь</t>
  </si>
  <si>
    <t>УЗИ органов брюшной полости: поджелудочная железа</t>
  </si>
  <si>
    <t>УЗИ органов брюшной полости: селезенка</t>
  </si>
  <si>
    <t>УЗИ поверхностных структур: молочная железа (2)</t>
  </si>
  <si>
    <t>Сцинтиграфия почек (реносцинтиграфия)</t>
  </si>
  <si>
    <t>Перфузионная сцинтиграфия миокарда</t>
  </si>
  <si>
    <t>Сцинтиграфия щитовидной железы</t>
  </si>
  <si>
    <t>Сцинтиграфия паращитовидных желез</t>
  </si>
  <si>
    <t>Сцинтиграфия молочных желез</t>
  </si>
  <si>
    <t>Диагностическая пункция под ультразвуковым контролем (молочных желез, щитовидной железы, мягких тканей, лимфоузлов)</t>
  </si>
  <si>
    <t>Диагностическая пункция под ультразвуковым контролем (предстательной железы)</t>
  </si>
  <si>
    <t>чрескожное дренирование желчного пузыря</t>
  </si>
  <si>
    <t>чрескожное дренирование желчных протоков под ультразвуковым и ренгеновским контролем</t>
  </si>
  <si>
    <t>чрескожная диагностическая пункция с экспресс-цитологическим исследованием</t>
  </si>
  <si>
    <t>Сцинтиграфия костей скелета</t>
  </si>
  <si>
    <t>Сцинтиграфия печени</t>
  </si>
  <si>
    <t>чрескожное дренирование почечной лоханки (постановка нефростомы (холангиостомы) с учетом стоимости набора для установки нефростомы)</t>
  </si>
  <si>
    <t>12.1.1</t>
  </si>
  <si>
    <t xml:space="preserve">Лечебно-оздоровительная ФДТ кожи (1 зона), с учетом стоимости медицинского препарата - радагель - 1гр. </t>
  </si>
  <si>
    <t>12.1.2</t>
  </si>
  <si>
    <t xml:space="preserve">Лечебно-оздоровительная ФДТ кожи (1 зона), с учетом стоимости медицинского препарата - радагель - 2гр. </t>
  </si>
  <si>
    <t>12.1.3</t>
  </si>
  <si>
    <t xml:space="preserve">Лечебно-оздоровительная ФДТ кожи (1 зона), с учетом стоимости медицинского препарата - радагель - 3гр. </t>
  </si>
  <si>
    <t>12.1.4</t>
  </si>
  <si>
    <t xml:space="preserve">Лечебно-оздоровительная ФДТ кожи (1 зона), с учетом стоимости медицинского препарата - радагель - 4гр. </t>
  </si>
  <si>
    <t>12.2.1</t>
  </si>
  <si>
    <t xml:space="preserve">ФДТ при лечении артрозов, артритов, пяточных шпор, трофическихе язв (1 зона), с учетом стоимости медицинского препарата - радагель - 1гр. </t>
  </si>
  <si>
    <t>12.2.2</t>
  </si>
  <si>
    <t xml:space="preserve">ФДТ при лечении артрозов, артритов, пяточных шпор, трофическихе язв (1 зона), с учетом стоимости медицинского препарата - радагель - 2гр. </t>
  </si>
  <si>
    <t>12.2.3</t>
  </si>
  <si>
    <t xml:space="preserve">ФДТ при лечении артрозов, артритов, пяточных шпор, трофическихе язв (1 зона), с учетом стоимости медицинского препарата - радагель - 3гр. </t>
  </si>
  <si>
    <t>12.2.4</t>
  </si>
  <si>
    <t xml:space="preserve">ФДТ при лечении артрозов, артритов, пяточных шпор, трофическихе язв (1 зона), с учетом стоимости медицинского препарата - радагель - 4гр. </t>
  </si>
  <si>
    <t>12.3</t>
  </si>
  <si>
    <t>12.4.1</t>
  </si>
  <si>
    <t xml:space="preserve">ФДТ при лечении псориаза и дерматоза кожи до 100 см2, с учетом стоимости медицинского препарата - радагель - 1гр. </t>
  </si>
  <si>
    <t>12.4.2</t>
  </si>
  <si>
    <t xml:space="preserve">ФДТ при лечении псориаза и дерматоза кожи до 100 см2,  с учетом стоимости медицинского препарата - радагель - 2гр. </t>
  </si>
  <si>
    <t>12.4.3</t>
  </si>
  <si>
    <t xml:space="preserve">ФДТ при лечении псориаза и дерматоза кожи до 100 см2,  с учетом стоимости медицинского препарата - радагель - 3гр. </t>
  </si>
  <si>
    <t>12.4.4</t>
  </si>
  <si>
    <t xml:space="preserve">ФДТ при лечении псориаза и дерматоза кожи до 100 см2,  с учетом стоимости медицинского препарата - радагель - 4гр. </t>
  </si>
  <si>
    <t>12.5.1</t>
  </si>
  <si>
    <t>ФДТ при лечении псориаза и дерматоза свыше 100 см2, с учетом стоимости медицинского препарата - радагель - 1гр.</t>
  </si>
  <si>
    <t>12.5.2</t>
  </si>
  <si>
    <t>ФДТ при лечении псориаза и дерматоза свыше 100 см2, с учетом стоимости медицинского препарата - радагель - 2гр.</t>
  </si>
  <si>
    <t>12.5.3</t>
  </si>
  <si>
    <t>ФДТ при лечении псориаза и дерматоза свыше 100 см2, с учетом стоимости медицинского препарата - радагель - 3гр.</t>
  </si>
  <si>
    <t>12.5.4</t>
  </si>
  <si>
    <t>ФДТ при лечении псориаза и дерматоза свыше 100 см2, с учетом стоимости медицинского препарата - радагель - 4гр.</t>
  </si>
  <si>
    <t>12.5.5</t>
  </si>
  <si>
    <t>ФДТ при лечении псориаза и дерматоза свыше 100 см2, с учетом стоимости медицинского препарата - радагель - 5гр.</t>
  </si>
  <si>
    <t>12.6.1</t>
  </si>
  <si>
    <t>Флуоресцентная диагностика, с учетом стоимости медицинского препарата - радагель - 1гр.</t>
  </si>
  <si>
    <t>12.6.2</t>
  </si>
  <si>
    <t>Флуоресцентная диагностика, с учетом стоимости медицинского препарата - радагель - 2гр.</t>
  </si>
  <si>
    <t>12.6.3</t>
  </si>
  <si>
    <t>Флуоресцентная диагностика, с учетом стоимости медицинского препарата - радагель - 3гр.</t>
  </si>
  <si>
    <t>12.6.4</t>
  </si>
  <si>
    <t>Флуоресцентная диагностика, с учетом стоимости медицинского препарата - радагель - 4гр.</t>
  </si>
  <si>
    <t>12.7.1</t>
  </si>
  <si>
    <t>ФДТ при лечении в гинекологии (эрозия ш/матки, папилломовирусная инфекция), с учетом стоимости медицинского препарата - радахлорин - 10мл.</t>
  </si>
  <si>
    <t>12.7.2</t>
  </si>
  <si>
    <t>ФДТ при лечении в гинекологии (эрозия ш/матки, папилломовирусная инфекция), с учетом стоимости медицинского препарата - радахлорин - 20мл.</t>
  </si>
  <si>
    <t>12.8.1</t>
  </si>
  <si>
    <t>ФДТ с внутртвенным введением ФС, с учетом стоимости медицинского препарата - радахлорин - 10мл.</t>
  </si>
  <si>
    <t>12.8.2</t>
  </si>
  <si>
    <t>ФДТ с внутртвенным введением ФС, с учетом стоимости медицинского препарата - радахлорин - 20мл.</t>
  </si>
  <si>
    <t>Стоимость медицинского препарата - радахлорин  10 мл.</t>
  </si>
  <si>
    <t>ФДТ при лечении крауроза вульвы, с учетом стоимости медицинского препарата - радагель - 6гр.</t>
  </si>
  <si>
    <t>БУХОНИНА Высшая категория</t>
  </si>
  <si>
    <t>4.1.1</t>
  </si>
  <si>
    <t>4.1.2</t>
  </si>
  <si>
    <t>4.1.3</t>
  </si>
  <si>
    <t>4.1.4</t>
  </si>
  <si>
    <t>4.1.5</t>
  </si>
  <si>
    <t>4.1.6</t>
  </si>
  <si>
    <t>4.1.7</t>
  </si>
  <si>
    <t>4.1.8</t>
  </si>
  <si>
    <t>4.1.9</t>
  </si>
  <si>
    <t>4.1.10</t>
  </si>
  <si>
    <t>4.1.11</t>
  </si>
  <si>
    <t>4.1.12</t>
  </si>
  <si>
    <t>4.1.13</t>
  </si>
  <si>
    <t>4.1.14</t>
  </si>
  <si>
    <t>4.1.15</t>
  </si>
  <si>
    <t>4.1.16</t>
  </si>
  <si>
    <t>4.1.17</t>
  </si>
  <si>
    <t>4.1.18</t>
  </si>
  <si>
    <t>4.1.19</t>
  </si>
  <si>
    <t>4.1.20</t>
  </si>
  <si>
    <t>4.1.21</t>
  </si>
  <si>
    <t>4.1.22</t>
  </si>
  <si>
    <t>4.1.23</t>
  </si>
  <si>
    <t>4.1.24</t>
  </si>
  <si>
    <t>4.1.25</t>
  </si>
  <si>
    <t>4.1.26</t>
  </si>
  <si>
    <t>4.1.27</t>
  </si>
  <si>
    <t>4.1.28</t>
  </si>
  <si>
    <t>4.1.29</t>
  </si>
  <si>
    <t>4.1.30</t>
  </si>
  <si>
    <t>4.1.31</t>
  </si>
  <si>
    <t>4.1.32</t>
  </si>
  <si>
    <t>4.1.33</t>
  </si>
  <si>
    <t>4.1.34</t>
  </si>
  <si>
    <t>4.1.35</t>
  </si>
  <si>
    <t>4.1.36</t>
  </si>
  <si>
    <t>4.1.37</t>
  </si>
  <si>
    <t>4.1.38</t>
  </si>
  <si>
    <t>4.1.39</t>
  </si>
  <si>
    <t>4.1.40</t>
  </si>
  <si>
    <t>4.1.41</t>
  </si>
  <si>
    <t>4.1.42</t>
  </si>
  <si>
    <t>4.1.43</t>
  </si>
  <si>
    <t>4.1.44</t>
  </si>
  <si>
    <t>4.1.45</t>
  </si>
  <si>
    <t>4.1.46</t>
  </si>
  <si>
    <t>4.1.47</t>
  </si>
  <si>
    <t>4.1.48</t>
  </si>
  <si>
    <t>4.1.49</t>
  </si>
  <si>
    <t>4.1.50</t>
  </si>
  <si>
    <t>4.1.51</t>
  </si>
  <si>
    <t>4.1.52</t>
  </si>
  <si>
    <t>4.1.53</t>
  </si>
  <si>
    <t>4.1.54</t>
  </si>
  <si>
    <t>4.1.55</t>
  </si>
  <si>
    <t>4.1.56</t>
  </si>
  <si>
    <t>5.3</t>
  </si>
  <si>
    <t>5.4</t>
  </si>
  <si>
    <t>5.5</t>
  </si>
  <si>
    <t>5.6</t>
  </si>
  <si>
    <t>5.7</t>
  </si>
  <si>
    <t>Цитологическое исследование пунктата печени, почек, легких, забрюшинной опухоли средостения, щитовидной железы, предстательной железы, яичника, яичка, лимфоузлов, миндалин, мягких тканей, костей</t>
  </si>
  <si>
    <t>5.8</t>
  </si>
  <si>
    <t>5.9</t>
  </si>
  <si>
    <t>5.10</t>
  </si>
  <si>
    <t>5.11</t>
  </si>
  <si>
    <t>6.1</t>
  </si>
  <si>
    <t>6.2</t>
  </si>
  <si>
    <t>6.3</t>
  </si>
  <si>
    <t>6.4</t>
  </si>
  <si>
    <t>6.5</t>
  </si>
  <si>
    <t>6.6</t>
  </si>
  <si>
    <t>6.7</t>
  </si>
  <si>
    <t>6.8</t>
  </si>
  <si>
    <t>6.9</t>
  </si>
  <si>
    <t>6.10</t>
  </si>
  <si>
    <t>6.11</t>
  </si>
  <si>
    <t>6.12</t>
  </si>
  <si>
    <t>6.13</t>
  </si>
  <si>
    <t>6.14</t>
  </si>
  <si>
    <t>6.15</t>
  </si>
  <si>
    <t>6.17</t>
  </si>
  <si>
    <t>6.18</t>
  </si>
  <si>
    <t>6.19</t>
  </si>
  <si>
    <t>6.20</t>
  </si>
  <si>
    <t>6.21</t>
  </si>
  <si>
    <t>6.22</t>
  </si>
  <si>
    <t>6.23</t>
  </si>
  <si>
    <t>6.24</t>
  </si>
  <si>
    <t>6.25</t>
  </si>
  <si>
    <t>6.26</t>
  </si>
  <si>
    <t>6.27</t>
  </si>
  <si>
    <t>6.28</t>
  </si>
  <si>
    <t>6.29</t>
  </si>
  <si>
    <t>6.30</t>
  </si>
  <si>
    <t>6.31</t>
  </si>
  <si>
    <t>6.32</t>
  </si>
  <si>
    <t>6.33</t>
  </si>
  <si>
    <t>6.34</t>
  </si>
  <si>
    <t>6.35</t>
  </si>
  <si>
    <t>6.36</t>
  </si>
  <si>
    <t>6.37</t>
  </si>
  <si>
    <t>Компьютерно-томографическое исследование</t>
  </si>
  <si>
    <t>7.1</t>
  </si>
  <si>
    <r>
      <t>Компьютерная томография</t>
    </r>
    <r>
      <rPr>
        <b/>
        <sz val="11"/>
        <rFont val="Times New Roman Cyr"/>
        <family val="0"/>
      </rPr>
      <t xml:space="preserve"> без </t>
    </r>
    <r>
      <rPr>
        <sz val="11"/>
        <rFont val="Times New Roman Cyr"/>
        <family val="1"/>
      </rPr>
      <t>в/венного усиления</t>
    </r>
  </si>
  <si>
    <t>7.2</t>
  </si>
  <si>
    <t>Магнитно-резонансное томографическое исследование</t>
  </si>
  <si>
    <r>
      <t>Магнитно-резонансная томография</t>
    </r>
    <r>
      <rPr>
        <b/>
        <sz val="11"/>
        <rFont val="Times New Roman Cyr"/>
        <family val="0"/>
      </rPr>
      <t xml:space="preserve"> без </t>
    </r>
    <r>
      <rPr>
        <sz val="11"/>
        <rFont val="Times New Roman Cyr"/>
        <family val="1"/>
      </rPr>
      <t>в/венного усиления</t>
    </r>
  </si>
  <si>
    <t>Колоноскопия (ректосигмофиброколоноскопия) диагностическая - повторное (контрольное) исследование</t>
  </si>
  <si>
    <t>9.3</t>
  </si>
  <si>
    <t>9.4</t>
  </si>
  <si>
    <t>Колоноскопия (ректосигмофиброколоноскопия) лечебно-диагностическая - повторное (контрольное) исследование</t>
  </si>
  <si>
    <t>9.5</t>
  </si>
  <si>
    <t>9.6</t>
  </si>
  <si>
    <t>Колоноскопия (ректосигмофиброколоноскопия) под наркозом - повторное (контрольное) исследование</t>
  </si>
  <si>
    <t>9.7</t>
  </si>
  <si>
    <t>9.8</t>
  </si>
  <si>
    <t>Эзофагогастродуоденоскопия (гастроскопия) лечебная - повторное (контрольное) исследование</t>
  </si>
  <si>
    <t>9.9</t>
  </si>
  <si>
    <t>9.10</t>
  </si>
  <si>
    <t>Эзофагогастродуоденоскопия  (гастроскопия) лечебно-диагностическая - повторное (контрольное) исследование</t>
  </si>
  <si>
    <t>9.11</t>
  </si>
  <si>
    <t>9.12</t>
  </si>
  <si>
    <t>Эзофагогастродуоденоскопия (гастроскопия) под наркозом - повторное (контрольное) исследование</t>
  </si>
  <si>
    <t>9.13</t>
  </si>
  <si>
    <t>9.14</t>
  </si>
  <si>
    <t>Колоноскопия (ректосигмофиброколоноскопия) и эзофагогастродуоденоскопия (гастроскопия) под наркозом - повторное (контрольное) исследование</t>
  </si>
  <si>
    <t>9.15</t>
  </si>
  <si>
    <t>9.16</t>
  </si>
  <si>
    <t>Бронхоскопия (трахеобронхофиброскопия) диагностическая - повторное (контрольное) исследование</t>
  </si>
  <si>
    <t>9.17</t>
  </si>
  <si>
    <t>9.18</t>
  </si>
  <si>
    <t>Бронхоскопия (трахеобронхофиброскопия) лечебно-диагностическая - повторное (контрольное) исследование</t>
  </si>
  <si>
    <t>9.19</t>
  </si>
  <si>
    <t>9.20</t>
  </si>
  <si>
    <t>Бронхоскопия (трахеобронхофиброскопия) под наркозом - повторное (контрольное) исследование</t>
  </si>
  <si>
    <t>9.21</t>
  </si>
  <si>
    <t>9.22</t>
  </si>
  <si>
    <t>Лярингоскопия диагностическая - повторное (контрольное) исследование</t>
  </si>
  <si>
    <t>9.23</t>
  </si>
  <si>
    <t>9.24</t>
  </si>
  <si>
    <t>Лярингоскопия лечебно-диагностическая - повторное (контрольное) исследование</t>
  </si>
  <si>
    <t>9.25</t>
  </si>
  <si>
    <t>9.26</t>
  </si>
  <si>
    <t>Полипэктомия (1-2 категория сложности) - повторное (контрольное) исследование</t>
  </si>
  <si>
    <t>9.27</t>
  </si>
  <si>
    <t>9.28</t>
  </si>
  <si>
    <t>Полипэктомия (3-5 категория сложности) - повторное (контрольное) исследование</t>
  </si>
  <si>
    <t>9.29</t>
  </si>
  <si>
    <t>9.30</t>
  </si>
  <si>
    <t>Полипэктомия под наркозом - повторное (контрольное) исследование</t>
  </si>
  <si>
    <t>9.31</t>
  </si>
  <si>
    <t>10.1</t>
  </si>
  <si>
    <t>10.1.1</t>
  </si>
  <si>
    <t>10.1.2</t>
  </si>
  <si>
    <t>10.1.3</t>
  </si>
  <si>
    <t>новое</t>
  </si>
  <si>
    <t>10.1.4</t>
  </si>
  <si>
    <t>10.1.5</t>
  </si>
  <si>
    <t>10.1.6</t>
  </si>
  <si>
    <t>10.1.7</t>
  </si>
  <si>
    <t xml:space="preserve">УЗИ органов брюшной полости: определение функции желчного пузыря                </t>
  </si>
  <si>
    <t>10.1.8</t>
  </si>
  <si>
    <t>10.1.9</t>
  </si>
  <si>
    <t xml:space="preserve">Эластография печени </t>
  </si>
  <si>
    <t>10.2</t>
  </si>
  <si>
    <t>10.2.1</t>
  </si>
  <si>
    <t>10.2.2</t>
  </si>
  <si>
    <t>10.2.3</t>
  </si>
  <si>
    <t>10.2.4</t>
  </si>
  <si>
    <t>10.2.5</t>
  </si>
  <si>
    <t>10.2.6</t>
  </si>
  <si>
    <t>10.2.7</t>
  </si>
  <si>
    <t>л/у+мошонки</t>
  </si>
  <si>
    <t>10.3</t>
  </si>
  <si>
    <t>10.3.1</t>
  </si>
  <si>
    <t>10.4</t>
  </si>
  <si>
    <t>10.4.1</t>
  </si>
  <si>
    <t>щитовидной железы + лимфоузлов</t>
  </si>
  <si>
    <t>10.4.2</t>
  </si>
  <si>
    <t>10.4.3</t>
  </si>
  <si>
    <t>молочных желез (2) + лимфоузлы</t>
  </si>
  <si>
    <t>10.4.4</t>
  </si>
  <si>
    <t xml:space="preserve"> молочная железа (1)</t>
  </si>
  <si>
    <t>10.4.5</t>
  </si>
  <si>
    <t>10.4.6</t>
  </si>
  <si>
    <t>10.4.7</t>
  </si>
  <si>
    <t>10.4.8</t>
  </si>
  <si>
    <t>10.4.9</t>
  </si>
  <si>
    <t xml:space="preserve">допплерография сосудов шеи (дуплексное исследование) + исследование сосудов с цветным допплеровским картированием </t>
  </si>
  <si>
    <t>10.4.10</t>
  </si>
  <si>
    <t xml:space="preserve">допплерография сосудов нижних конечностей (дуплексное исследование) + исследование с цветным допплеровским картированием </t>
  </si>
  <si>
    <t>10.4.11</t>
  </si>
  <si>
    <t>10.4.12</t>
  </si>
  <si>
    <t>10.4.13</t>
  </si>
  <si>
    <t>10.4.14</t>
  </si>
  <si>
    <t>10.5</t>
  </si>
  <si>
    <t>10.5.1</t>
  </si>
  <si>
    <t>10.6</t>
  </si>
  <si>
    <t>Пункции под контролем УЗИ</t>
  </si>
  <si>
    <t>разделено</t>
  </si>
  <si>
    <t>10.6.1</t>
  </si>
  <si>
    <r>
      <t xml:space="preserve">Диагностическая </t>
    </r>
    <r>
      <rPr>
        <b/>
        <sz val="11"/>
        <rFont val="Times New Roman Cyr"/>
        <family val="0"/>
      </rPr>
      <t>пункция</t>
    </r>
    <r>
      <rPr>
        <sz val="11"/>
        <rFont val="Times New Roman Cyr"/>
        <family val="1"/>
      </rPr>
      <t xml:space="preserve"> под ультразвуковым контролем (молочных желез, щитовидной железы, мягких тканей, лимфоузлов)</t>
    </r>
  </si>
  <si>
    <t>10.6.2</t>
  </si>
  <si>
    <r>
      <t xml:space="preserve">Диагностическая </t>
    </r>
    <r>
      <rPr>
        <b/>
        <sz val="11"/>
        <rFont val="Times New Roman Cyr"/>
        <family val="0"/>
      </rPr>
      <t xml:space="preserve">пункция </t>
    </r>
    <r>
      <rPr>
        <sz val="11"/>
        <rFont val="Times New Roman Cyr"/>
        <family val="1"/>
      </rPr>
      <t>под ультразвуковым контролем (предстательной железы)</t>
    </r>
  </si>
  <si>
    <t>10.6.3</t>
  </si>
  <si>
    <r>
      <t xml:space="preserve">Лечебно-диагностическая </t>
    </r>
    <r>
      <rPr>
        <b/>
        <sz val="11"/>
        <rFont val="Times New Roman Cyr"/>
        <family val="0"/>
      </rPr>
      <t xml:space="preserve">пункция </t>
    </r>
    <r>
      <rPr>
        <sz val="11"/>
        <rFont val="Times New Roman Cyr"/>
        <family val="1"/>
      </rPr>
      <t xml:space="preserve">брюшной полости и забрюшинного пространства </t>
    </r>
  </si>
  <si>
    <t>10.6.4</t>
  </si>
  <si>
    <r>
      <t>Лечебно-диагностическая</t>
    </r>
    <r>
      <rPr>
        <b/>
        <sz val="11"/>
        <rFont val="Times New Roman Cyr"/>
        <family val="0"/>
      </rPr>
      <t xml:space="preserve"> пункция </t>
    </r>
    <r>
      <rPr>
        <sz val="11"/>
        <rFont val="Times New Roman Cyr"/>
        <family val="1"/>
      </rPr>
      <t xml:space="preserve">брюшной и плевральной полости </t>
    </r>
  </si>
  <si>
    <t>10.6.5</t>
  </si>
  <si>
    <t>10.7</t>
  </si>
  <si>
    <t>10.7.1</t>
  </si>
  <si>
    <t>10.7.2</t>
  </si>
  <si>
    <t>10.7.3</t>
  </si>
  <si>
    <t>10.7.4</t>
  </si>
  <si>
    <t>10.7.5</t>
  </si>
  <si>
    <t>10.7.6</t>
  </si>
  <si>
    <t>11.1</t>
  </si>
  <si>
    <t>Сцинтиграфия динамическая гепато-биллиарной системы</t>
  </si>
  <si>
    <t>11.2</t>
  </si>
  <si>
    <t>11.3</t>
  </si>
  <si>
    <t>Сцинтиграфия динамическая сердца (была тут, не делаем). Новая услуга</t>
  </si>
  <si>
    <t>11.4</t>
  </si>
  <si>
    <t>11.5</t>
  </si>
  <si>
    <t>Сцинтиграфия динамическая мозгового кровотока (была тут, не делаем) Новая услуга</t>
  </si>
  <si>
    <t>11.6</t>
  </si>
  <si>
    <t>новая</t>
  </si>
  <si>
    <t>11.7</t>
  </si>
  <si>
    <t>11.8</t>
  </si>
  <si>
    <t>11.9</t>
  </si>
  <si>
    <t>11.10</t>
  </si>
  <si>
    <t xml:space="preserve">Кабинет ФДТ. Фотодинамическая терапия </t>
  </si>
  <si>
    <t>12.9</t>
  </si>
  <si>
    <t>12.9.1</t>
  </si>
  <si>
    <t>12.9.3</t>
  </si>
  <si>
    <t>12.9.4</t>
  </si>
  <si>
    <t>12.9.5</t>
  </si>
  <si>
    <t>12.9.6</t>
  </si>
  <si>
    <t>12.9.7</t>
  </si>
  <si>
    <t>12.9.8</t>
  </si>
  <si>
    <t>13.1</t>
  </si>
  <si>
    <t>13.2</t>
  </si>
  <si>
    <t>13.3</t>
  </si>
  <si>
    <t>13.4</t>
  </si>
  <si>
    <t>13.5</t>
  </si>
  <si>
    <t>13.6</t>
  </si>
  <si>
    <r>
      <t>Иммунногистохимическое исследование</t>
    </r>
    <r>
      <rPr>
        <i/>
        <sz val="11"/>
        <rFont val="Times New Roman Cyr"/>
        <family val="0"/>
      </rPr>
      <t xml:space="preserve"> </t>
    </r>
    <r>
      <rPr>
        <i/>
        <sz val="11"/>
        <color indexed="10"/>
        <rFont val="Times New Roman Cyr"/>
        <family val="0"/>
      </rPr>
      <t xml:space="preserve">(без стоимости реагентов)* </t>
    </r>
  </si>
  <si>
    <t>01.09.2017г</t>
  </si>
  <si>
    <t>14.1</t>
  </si>
  <si>
    <t>14.2</t>
  </si>
  <si>
    <t>14.3</t>
  </si>
  <si>
    <t>14.4</t>
  </si>
  <si>
    <t>14.5</t>
  </si>
  <si>
    <t>14.6</t>
  </si>
  <si>
    <t>15.1</t>
  </si>
  <si>
    <t>15.1.1</t>
  </si>
  <si>
    <t>15.1.2</t>
  </si>
  <si>
    <t>15.1.3</t>
  </si>
  <si>
    <t>15.1.4</t>
  </si>
  <si>
    <t>15.1.5</t>
  </si>
  <si>
    <t>15.1.6</t>
  </si>
  <si>
    <t>15.1.7</t>
  </si>
  <si>
    <t>15.1.8</t>
  </si>
  <si>
    <t>15.1.9</t>
  </si>
  <si>
    <t>15.1.10</t>
  </si>
  <si>
    <t>15.1.11</t>
  </si>
  <si>
    <t>15.1.12</t>
  </si>
  <si>
    <t>15.1.13</t>
  </si>
  <si>
    <t>15.1.14</t>
  </si>
  <si>
    <t>15.1.15</t>
  </si>
  <si>
    <t>15.1.16</t>
  </si>
  <si>
    <t>15.1.17</t>
  </si>
  <si>
    <t>15.2</t>
  </si>
  <si>
    <t>15.2.1</t>
  </si>
  <si>
    <t>15.2.2</t>
  </si>
  <si>
    <t>15.2.3</t>
  </si>
  <si>
    <t>15.2.4</t>
  </si>
  <si>
    <t>15.2.5</t>
  </si>
  <si>
    <t>16.1</t>
  </si>
  <si>
    <t>16.2</t>
  </si>
  <si>
    <t>16.3</t>
  </si>
  <si>
    <t>16.4</t>
  </si>
  <si>
    <t>16.5</t>
  </si>
  <si>
    <t>16.6</t>
  </si>
  <si>
    <t>16.7</t>
  </si>
  <si>
    <t>16.8</t>
  </si>
  <si>
    <t>16.9</t>
  </si>
  <si>
    <t>16.10</t>
  </si>
  <si>
    <t>16.11</t>
  </si>
  <si>
    <t>16.12</t>
  </si>
  <si>
    <t>16.13</t>
  </si>
  <si>
    <t>16.14</t>
  </si>
  <si>
    <t>16.15</t>
  </si>
  <si>
    <t>16.16</t>
  </si>
  <si>
    <t>16.17</t>
  </si>
  <si>
    <t>16.18</t>
  </si>
  <si>
    <t>16.19</t>
  </si>
  <si>
    <t>16.20</t>
  </si>
  <si>
    <t>16.21</t>
  </si>
  <si>
    <t>16.22</t>
  </si>
  <si>
    <t>16.23</t>
  </si>
  <si>
    <t>16.24</t>
  </si>
  <si>
    <t>16.25</t>
  </si>
  <si>
    <t>16.26</t>
  </si>
  <si>
    <t>16.27</t>
  </si>
  <si>
    <t>16.28</t>
  </si>
  <si>
    <t>16.29</t>
  </si>
  <si>
    <t>16.30</t>
  </si>
  <si>
    <t>17.1</t>
  </si>
  <si>
    <t>17.2</t>
  </si>
  <si>
    <t>17.3</t>
  </si>
  <si>
    <t>17.4</t>
  </si>
  <si>
    <t>17.5</t>
  </si>
  <si>
    <t>17.6</t>
  </si>
  <si>
    <t>17.7</t>
  </si>
  <si>
    <t>17.8</t>
  </si>
  <si>
    <t>17.9</t>
  </si>
  <si>
    <t>17.10</t>
  </si>
  <si>
    <t>17.11</t>
  </si>
  <si>
    <t>17.12</t>
  </si>
  <si>
    <t>17.13</t>
  </si>
  <si>
    <t>17.14</t>
  </si>
  <si>
    <t>17.15</t>
  </si>
  <si>
    <t>17.16</t>
  </si>
  <si>
    <t>17.17</t>
  </si>
  <si>
    <t>17.18</t>
  </si>
  <si>
    <t>17.19</t>
  </si>
  <si>
    <t>Организационно-методический отдел, включая раковый регистр</t>
  </si>
  <si>
    <t>18.1</t>
  </si>
  <si>
    <t>18.2</t>
  </si>
  <si>
    <t>18.3</t>
  </si>
  <si>
    <t>19.1</t>
  </si>
  <si>
    <r>
      <t xml:space="preserve">Магнитно-резонансная томография </t>
    </r>
    <r>
      <rPr>
        <b/>
        <sz val="11"/>
        <rFont val="Times New Roman Cyr"/>
        <family val="0"/>
      </rPr>
      <t xml:space="preserve">с </t>
    </r>
    <r>
      <rPr>
        <sz val="11"/>
        <rFont val="Times New Roman Cyr"/>
        <family val="1"/>
      </rPr>
      <t xml:space="preserve">в/венным усилением рентгеноконтрастным средством  </t>
    </r>
    <r>
      <rPr>
        <sz val="11"/>
        <color indexed="10"/>
        <rFont val="Times New Roman Cyr"/>
        <family val="0"/>
      </rPr>
      <t>(с учетом стоимости контрастного препарата)</t>
    </r>
  </si>
  <si>
    <r>
      <t xml:space="preserve">Компьютерная томография с в/венным усилением рентгеноконтрастным средством </t>
    </r>
    <r>
      <rPr>
        <sz val="11"/>
        <color indexed="10"/>
        <rFont val="Times New Roman Cyr"/>
        <family val="0"/>
      </rPr>
      <t>(с учетом стоимости контрастного препарата)</t>
    </r>
  </si>
  <si>
    <r>
      <t xml:space="preserve">Заключение договоров с предприятиями и организациями, </t>
    </r>
    <r>
      <rPr>
        <b/>
        <i/>
        <sz val="12"/>
        <rFont val="Times New Roman"/>
        <family val="1"/>
      </rPr>
      <t xml:space="preserve">кроме силовых структур </t>
    </r>
    <r>
      <rPr>
        <i/>
        <sz val="12"/>
        <rFont val="Times New Roman"/>
        <family val="1"/>
      </rPr>
      <t>(ведомств - УМВД, ФСБ, воинские части) на медицинские услуги</t>
    </r>
  </si>
  <si>
    <t>1.</t>
  </si>
  <si>
    <t>2.</t>
  </si>
  <si>
    <t>3.</t>
  </si>
  <si>
    <t>Лечебно-диагностические исследования Блока для работы с открытыми радиоактивными препаратами и генераторами (гамма-камера), без стоимости содержания гамма-камеры</t>
  </si>
  <si>
    <t>4.</t>
  </si>
  <si>
    <t>5.</t>
  </si>
  <si>
    <t>6.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</si>
  <si>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</si>
  <si>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</si>
  <si>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</si>
  <si>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</si>
  <si>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</si>
  <si>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</si>
  <si>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</si>
  <si>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</si>
  <si>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</si>
  <si>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</si>
  <si>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</si>
  <si>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</si>
  <si>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r>
      <t xml:space="preserve">Стоимость посещения к специалистам - </t>
    </r>
    <r>
      <rPr>
        <b/>
        <i/>
        <sz val="11"/>
        <color indexed="10"/>
        <rFont val="Times New Roman Cyr"/>
        <family val="0"/>
      </rPr>
      <t>по тарифу ОМС</t>
    </r>
  </si>
  <si>
    <r>
      <t>Стоимость консультативного посещения к специалистам -</t>
    </r>
    <r>
      <rPr>
        <b/>
        <i/>
        <sz val="11"/>
        <color indexed="10"/>
        <rFont val="Times New Roman Cyr"/>
        <family val="0"/>
      </rPr>
      <t xml:space="preserve"> по тарифу ОМС</t>
    </r>
  </si>
  <si>
    <r>
      <t xml:space="preserve">Цитологические исследования - </t>
    </r>
    <r>
      <rPr>
        <b/>
        <i/>
        <sz val="11"/>
        <color indexed="10"/>
        <rFont val="Times New Roman Cyr"/>
        <family val="0"/>
      </rPr>
      <t>по тарифу ОМС</t>
    </r>
  </si>
  <si>
    <t>7.</t>
  </si>
  <si>
    <r>
      <t>Компьютерно-томографическое исследование -</t>
    </r>
    <r>
      <rPr>
        <b/>
        <i/>
        <sz val="11"/>
        <color indexed="10"/>
        <rFont val="Times New Roman Cyr"/>
        <family val="0"/>
      </rPr>
      <t xml:space="preserve"> по тарифу ОМС</t>
    </r>
  </si>
  <si>
    <r>
      <t xml:space="preserve">Магнитно-резонансное томографическое исследование - </t>
    </r>
    <r>
      <rPr>
        <b/>
        <i/>
        <sz val="11"/>
        <color indexed="10"/>
        <rFont val="Times New Roman Cyr"/>
        <family val="0"/>
      </rPr>
      <t>по тарифу ОМС</t>
    </r>
  </si>
  <si>
    <r>
      <t>Патогистологические исследования -</t>
    </r>
    <r>
      <rPr>
        <b/>
        <i/>
        <sz val="11"/>
        <color indexed="10"/>
        <rFont val="Times New Roman Cyr"/>
        <family val="1"/>
      </rPr>
      <t xml:space="preserve"> по тарифу ОМС</t>
    </r>
  </si>
  <si>
    <r>
      <t xml:space="preserve">Стационарная медицинская помощь - </t>
    </r>
    <r>
      <rPr>
        <b/>
        <i/>
        <sz val="11"/>
        <color indexed="10"/>
        <rFont val="Times New Roman Cyr"/>
        <family val="0"/>
      </rPr>
      <t>по тарифу ОМС</t>
    </r>
  </si>
  <si>
    <r>
      <t>Высокотехнологичная медицинская помощь -</t>
    </r>
    <r>
      <rPr>
        <b/>
        <i/>
        <sz val="11"/>
        <color indexed="10"/>
        <rFont val="Times New Roman Cyr"/>
        <family val="0"/>
      </rPr>
      <t xml:space="preserve"> по тарифу ОМС</t>
    </r>
  </si>
  <si>
    <r>
      <t xml:space="preserve">Медицинская помощь в дневном стационаре - </t>
    </r>
    <r>
      <rPr>
        <b/>
        <i/>
        <sz val="11"/>
        <color indexed="10"/>
        <rFont val="Times New Roman Cyr"/>
        <family val="0"/>
      </rPr>
      <t>по тарифу ОМС</t>
    </r>
  </si>
  <si>
    <t>Стационарная помощь</t>
  </si>
  <si>
    <t>лимфатические узлы (2)</t>
  </si>
  <si>
    <t>Дерматоскопия 1-3 элемента</t>
  </si>
  <si>
    <t>Приложение 2.1 к приказу ГБУЗ ККОД</t>
  </si>
  <si>
    <t>Ирригоскопия с первичным двойным контрастированием</t>
  </si>
  <si>
    <r>
      <rPr>
        <i/>
        <sz val="12"/>
        <rFont val="Times New Roman"/>
        <family val="1"/>
      </rPr>
      <t>Удаление новообразования кожи -</t>
    </r>
    <r>
      <rPr>
        <b/>
        <i/>
        <sz val="12"/>
        <rFont val="Times New Roman"/>
        <family val="1"/>
      </rPr>
      <t xml:space="preserve"> 1 категории сложности, обезболивание - Эмла</t>
    </r>
  </si>
  <si>
    <r>
      <rPr>
        <i/>
        <sz val="12"/>
        <rFont val="Times New Roman"/>
        <family val="1"/>
      </rPr>
      <t>Удаление новообразования кожи -</t>
    </r>
    <r>
      <rPr>
        <b/>
        <i/>
        <sz val="12"/>
        <rFont val="Times New Roman"/>
        <family val="1"/>
      </rPr>
      <t xml:space="preserve"> 2 категории сложности, обезболивание - Эмла</t>
    </r>
  </si>
  <si>
    <r>
      <rPr>
        <i/>
        <sz val="12"/>
        <rFont val="Times New Roman"/>
        <family val="1"/>
      </rPr>
      <t>Удаление новообразования кожи -</t>
    </r>
    <r>
      <rPr>
        <b/>
        <i/>
        <sz val="12"/>
        <rFont val="Times New Roman"/>
        <family val="1"/>
      </rPr>
      <t xml:space="preserve"> 1 категории сложности, обезболивание - Лидокаин</t>
    </r>
  </si>
  <si>
    <r>
      <rPr>
        <i/>
        <sz val="12"/>
        <rFont val="Times New Roman"/>
        <family val="1"/>
      </rPr>
      <t xml:space="preserve">Удаление новообразования кожи - </t>
    </r>
    <r>
      <rPr>
        <b/>
        <i/>
        <sz val="12"/>
        <rFont val="Times New Roman"/>
        <family val="1"/>
      </rPr>
      <t>2 категории сложности, обезболивание - Лидокаин</t>
    </r>
  </si>
  <si>
    <r>
      <rPr>
        <i/>
        <sz val="12"/>
        <rFont val="Times New Roman"/>
        <family val="1"/>
      </rPr>
      <t xml:space="preserve">Удаление новообразования кожи - </t>
    </r>
    <r>
      <rPr>
        <b/>
        <i/>
        <sz val="12"/>
        <rFont val="Times New Roman"/>
        <family val="1"/>
      </rPr>
      <t>3 категории сложности, обезболивание - Лидокаин</t>
    </r>
  </si>
  <si>
    <r>
      <rPr>
        <i/>
        <sz val="12"/>
        <rFont val="Times New Roman"/>
        <family val="1"/>
      </rPr>
      <t>Удаление новообразования кожи -</t>
    </r>
    <r>
      <rPr>
        <b/>
        <i/>
        <sz val="12"/>
        <rFont val="Times New Roman"/>
        <family val="1"/>
      </rPr>
      <t xml:space="preserve"> 3 категории сложности, обезболивание - Эмла</t>
    </r>
  </si>
  <si>
    <t>12.9.9</t>
  </si>
  <si>
    <t>12.9.10</t>
  </si>
  <si>
    <t>12.9.11</t>
  </si>
  <si>
    <t>Удаление новообразования кожи - 1 категории сложности, обезболивание - Лидокаин</t>
  </si>
  <si>
    <t>Удаление новообразования кожи - 1 категории сложности, обезболивание - Эмла</t>
  </si>
  <si>
    <t>Удаление новообразования кожи - 2 категории сложности, обезболивание - Лидокаин</t>
  </si>
  <si>
    <t>Удаление новообразования кожи - 2 категории сложности, обезболивание - Эмла</t>
  </si>
  <si>
    <t>Удаление новообразования кожи - 3 категории сложности, обезболивание - Лидокаин</t>
  </si>
  <si>
    <t>Удаление новообразования кожи - 3 категории сложности, обезболивание - Эмла</t>
  </si>
  <si>
    <t>Приложение 2.2 к приказу ГБУЗ ККОД</t>
  </si>
  <si>
    <t>6.16</t>
  </si>
  <si>
    <t>19.2</t>
  </si>
  <si>
    <t>Отжиг дозиметров термолюминесцентных ДТЛ-02 с детекторами ДТГ-4</t>
  </si>
  <si>
    <t>« 27 » декабря 2018г</t>
  </si>
  <si>
    <t xml:space="preserve">с 01.01.2019г.                            </t>
  </si>
  <si>
    <t>в том числе:</t>
  </si>
  <si>
    <t>9.5.1</t>
  </si>
  <si>
    <t>9.5.2</t>
  </si>
  <si>
    <t>9.6.1</t>
  </si>
  <si>
    <t>01.01.2019г</t>
  </si>
  <si>
    <t xml:space="preserve">Колоноскопия (ректосигмофиброколоноскопия) </t>
  </si>
  <si>
    <t>внутривенное пособие при колоноскопии (ректосигмофиброколоноскопии)</t>
  </si>
  <si>
    <t>9.6.2</t>
  </si>
  <si>
    <t>9.12.1</t>
  </si>
  <si>
    <t>9.12.2</t>
  </si>
  <si>
    <t>9.13.1</t>
  </si>
  <si>
    <t>9.13.2</t>
  </si>
  <si>
    <t>9.14.1</t>
  </si>
  <si>
    <t>9.14.2</t>
  </si>
  <si>
    <t>9.19.1</t>
  </si>
  <si>
    <t>9.19.2</t>
  </si>
  <si>
    <t>9.20.1</t>
  </si>
  <si>
    <t>9.20.2</t>
  </si>
  <si>
    <t>9.29.1</t>
  </si>
  <si>
    <t>9.29.2</t>
  </si>
  <si>
    <t>9.30.1</t>
  </si>
  <si>
    <t>9.30.2</t>
  </si>
  <si>
    <t>9.11.1</t>
  </si>
  <si>
    <t>9.11.2</t>
  </si>
  <si>
    <t>Эзофагогастродуоденоскопия (гастроскопия)</t>
  </si>
  <si>
    <t>внутривенное пособие при эзофагогастродуоденоскопии (гастроскопии)</t>
  </si>
  <si>
    <t>Колоноскопия (ректосигмофиброколоноскопия) и эзофагогастродуоденоскопия (гастроскопия)</t>
  </si>
  <si>
    <t>внутривенное пособие при колоноскопии (ректосигмофиброколоноскопии) и эзофагогастродуоденоскопии (гастроскопии)</t>
  </si>
  <si>
    <t>Колоноскопия (ректосигмофиброколоноскопия) и эзофагогастродуоденоскопия (гастроскопия) - повторное (контрольное) исследование</t>
  </si>
  <si>
    <t>Бронхоскопия (трахеобронхофиброскопия)</t>
  </si>
  <si>
    <t>внутривенное пособие при бронхоскопии (трахеобронхофиброскопии)</t>
  </si>
  <si>
    <t>Бронхоскопия (трахеобронхофиброскопия) - повторное (контрольное) исследование</t>
  </si>
  <si>
    <t>Колоноскопия (ректосигмофиброколоноскопия) - повторное (контрольное) исследование</t>
  </si>
  <si>
    <t>Эзофагогастродуоденоскопия (гастроскопия) - повторное (контрольное) исследование</t>
  </si>
  <si>
    <t>Полипэктомия</t>
  </si>
  <si>
    <t>Полипэктомия - повторное (контрольное) исследование</t>
  </si>
  <si>
    <t>внутривенное пособие при полипэктомии</t>
  </si>
  <si>
    <t>Расчет стоимости эндоскопических услуг под седацией (под наркозом)</t>
  </si>
  <si>
    <t>Наименование операций</t>
  </si>
  <si>
    <t>Фактически затраченное время на процедуру, мин</t>
  </si>
  <si>
    <t>Число специалистов, участвующих в процедуре</t>
  </si>
  <si>
    <t>Всего заработная плата</t>
  </si>
  <si>
    <t xml:space="preserve">Соц. страх   </t>
  </si>
  <si>
    <t>Накладные расходы (кнр)  коэф. сумма</t>
  </si>
  <si>
    <t>Меди-каменты</t>
  </si>
  <si>
    <t>Итого себестои-мость</t>
  </si>
  <si>
    <t>Рентабель-ность      размер сумма</t>
  </si>
  <si>
    <t xml:space="preserve">Стоимость   </t>
  </si>
  <si>
    <t>Стоимость услуги</t>
  </si>
  <si>
    <t>основная</t>
  </si>
  <si>
    <r>
      <t xml:space="preserve">дополни-тельная (кдз) коэф. сумма </t>
    </r>
  </si>
  <si>
    <t>врач  1 мин.</t>
  </si>
  <si>
    <t>м/с  1 мин.</t>
  </si>
  <si>
    <t>итого</t>
  </si>
  <si>
    <t>1. основной процедуры</t>
  </si>
  <si>
    <t>хир.=</t>
  </si>
  <si>
    <t>2. анест. пособия</t>
  </si>
  <si>
    <t>ан.=</t>
  </si>
  <si>
    <t>врач</t>
  </si>
  <si>
    <t>м/с</t>
  </si>
  <si>
    <t>9=п.7+п.8</t>
  </si>
  <si>
    <t>10=п.9 х кдз</t>
  </si>
  <si>
    <t>11=п.9+п.10</t>
  </si>
  <si>
    <t>12=п.11х 30,2%</t>
  </si>
  <si>
    <t>13=п.9 х кнр</t>
  </si>
  <si>
    <t>15=п.11+ п.12+ п.13+ п.14</t>
  </si>
  <si>
    <t>16=п.15х% рент.</t>
  </si>
  <si>
    <t>17=п.15+п.16</t>
  </si>
  <si>
    <t>Ректосигмоколоноскопия (колоноскопия) под наркозом</t>
  </si>
  <si>
    <t>эндоскопическая бригада</t>
  </si>
  <si>
    <t>анестезиологическая бригада</t>
  </si>
  <si>
    <t>Итого:</t>
  </si>
  <si>
    <t>Трахеобронхоскопия (бронхоскопия) под наркозом</t>
  </si>
  <si>
    <t>Ректосигмоколоноскопия (колоноскопия) и эзофагогастродуоденоскопия (гастроскопия) под наркозом</t>
  </si>
  <si>
    <t>от 27.12.2018 года № 208 А</t>
  </si>
  <si>
    <t xml:space="preserve">Приложение 1 к приказу ГБУЗ ККОД </t>
  </si>
</sst>
</file>

<file path=xl/styles.xml><?xml version="1.0" encoding="utf-8"?>
<styleSheet xmlns="http://schemas.openxmlformats.org/spreadsheetml/2006/main">
  <numFmts count="5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00"/>
    <numFmt numFmtId="189" formatCode="0.0000"/>
    <numFmt numFmtId="190" formatCode="0.000"/>
    <numFmt numFmtId="191" formatCode="0.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0.000000"/>
    <numFmt numFmtId="197" formatCode="#,##0.00_ ;\-#,##0.00\ "/>
    <numFmt numFmtId="198" formatCode="0000"/>
    <numFmt numFmtId="199" formatCode="0.00000000"/>
    <numFmt numFmtId="200" formatCode="0.0000000"/>
    <numFmt numFmtId="201" formatCode="0.000000000"/>
    <numFmt numFmtId="202" formatCode="#,##0.0"/>
    <numFmt numFmtId="203" formatCode="#,##0.00_р_."/>
    <numFmt numFmtId="204" formatCode="_-* #,##0.0_р_._-;\-* #,##0.0_р_._-;_-* &quot;-&quot;?_р_._-;_-@_-"/>
    <numFmt numFmtId="205" formatCode="#,##0.000"/>
    <numFmt numFmtId="206" formatCode="_-* #,##0.00\ _р_._-;\-* #,##0.00\ _р_._-;_-* &quot;-&quot;??\ _р_._-;_-@_-"/>
    <numFmt numFmtId="207" formatCode="_-* #,##0_р_._-;\-* #,##0_р_._-;_-* &quot;-&quot;?_р_._-;_-@_-"/>
    <numFmt numFmtId="208" formatCode="#,##0.00000"/>
    <numFmt numFmtId="209" formatCode="0.0%"/>
    <numFmt numFmtId="210" formatCode="#,##0.0000"/>
    <numFmt numFmtId="211" formatCode="#,##0.00\ _₽"/>
  </numFmts>
  <fonts count="111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imes New Roman"/>
      <family val="1"/>
    </font>
    <font>
      <sz val="14"/>
      <name val="Times New Roman"/>
      <family val="1"/>
    </font>
    <font>
      <sz val="12"/>
      <name val="Times New Roman Cyr"/>
      <family val="0"/>
    </font>
    <font>
      <sz val="10"/>
      <color indexed="8"/>
      <name val="Arial"/>
      <family val="2"/>
    </font>
    <font>
      <sz val="10"/>
      <name val="Arial Cyr"/>
      <family val="0"/>
    </font>
    <font>
      <u val="single"/>
      <sz val="10"/>
      <color indexed="12"/>
      <name val="Arial Cyr"/>
      <family val="0"/>
    </font>
    <font>
      <sz val="8"/>
      <name val="Times New Roman"/>
      <family val="1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i/>
      <sz val="12"/>
      <color indexed="10"/>
      <name val="Times New Roman"/>
      <family val="1"/>
    </font>
    <font>
      <u val="single"/>
      <sz val="10"/>
      <color indexed="12"/>
      <name val="Times New Roman"/>
      <family val="1"/>
    </font>
    <font>
      <sz val="8"/>
      <name val="Arial"/>
      <family val="2"/>
    </font>
    <font>
      <sz val="11"/>
      <name val="Times New Roman Cyr"/>
      <family val="0"/>
    </font>
    <font>
      <sz val="10"/>
      <name val="Times New Roman Cyr"/>
      <family val="0"/>
    </font>
    <font>
      <i/>
      <sz val="10"/>
      <name val="Times New Roman Cyr"/>
      <family val="0"/>
    </font>
    <font>
      <b/>
      <i/>
      <sz val="10"/>
      <name val="Times New Roman Cyr"/>
      <family val="1"/>
    </font>
    <font>
      <b/>
      <sz val="10"/>
      <name val="Times New Roman Cyr"/>
      <family val="0"/>
    </font>
    <font>
      <sz val="14"/>
      <name val="Times New Roman Cyr"/>
      <family val="0"/>
    </font>
    <font>
      <b/>
      <sz val="12"/>
      <name val="Times New Roman Cyr"/>
      <family val="0"/>
    </font>
    <font>
      <b/>
      <sz val="14"/>
      <name val="Times New Roman CYR"/>
      <family val="0"/>
    </font>
    <font>
      <b/>
      <sz val="11"/>
      <name val="Times New Roman Cyr"/>
      <family val="0"/>
    </font>
    <font>
      <b/>
      <sz val="11"/>
      <name val="Times New Roman"/>
      <family val="1"/>
    </font>
    <font>
      <b/>
      <i/>
      <sz val="12"/>
      <name val="Times New Roman Cyr"/>
      <family val="0"/>
    </font>
    <font>
      <b/>
      <sz val="9"/>
      <name val="Times New Roman Cyr"/>
      <family val="0"/>
    </font>
    <font>
      <sz val="9"/>
      <name val="Times New Roman Cyr"/>
      <family val="1"/>
    </font>
    <font>
      <b/>
      <i/>
      <sz val="14"/>
      <name val="Times New Roman Cyr"/>
      <family val="0"/>
    </font>
    <font>
      <b/>
      <i/>
      <sz val="11"/>
      <name val="Times New Roman Cyr"/>
      <family val="0"/>
    </font>
    <font>
      <i/>
      <sz val="11"/>
      <name val="Times New Roman Cyr"/>
      <family val="0"/>
    </font>
    <font>
      <i/>
      <sz val="11"/>
      <name val="Times New Roman"/>
      <family val="1"/>
    </font>
    <font>
      <b/>
      <i/>
      <sz val="13"/>
      <name val="Times New Roman Cyr"/>
      <family val="1"/>
    </font>
    <font>
      <b/>
      <i/>
      <sz val="11"/>
      <name val="Times New Roman"/>
      <family val="1"/>
    </font>
    <font>
      <i/>
      <sz val="10.5"/>
      <name val="Times New Roman Cyr"/>
      <family val="0"/>
    </font>
    <font>
      <i/>
      <sz val="11"/>
      <color indexed="10"/>
      <name val="Times New Roman Cyr"/>
      <family val="0"/>
    </font>
    <font>
      <sz val="11"/>
      <color indexed="10"/>
      <name val="Times New Roman Cyr"/>
      <family val="0"/>
    </font>
    <font>
      <b/>
      <i/>
      <sz val="11"/>
      <color indexed="10"/>
      <name val="Times New Roman Cyr"/>
      <family val="1"/>
    </font>
    <font>
      <i/>
      <sz val="9"/>
      <name val="Times New Roman"/>
      <family val="1"/>
    </font>
    <font>
      <u val="single"/>
      <sz val="11"/>
      <color indexed="12"/>
      <name val="Calibri"/>
      <family val="2"/>
    </font>
    <font>
      <b/>
      <sz val="18"/>
      <color indexed="56"/>
      <name val="Calibri Light"/>
      <family val="2"/>
    </font>
    <font>
      <sz val="11"/>
      <color indexed="14"/>
      <name val="Calibri"/>
      <family val="2"/>
    </font>
    <font>
      <b/>
      <i/>
      <sz val="10"/>
      <color indexed="10"/>
      <name val="Times New Roman Cyr"/>
      <family val="1"/>
    </font>
    <font>
      <b/>
      <sz val="12"/>
      <color indexed="10"/>
      <name val="Times New Roman Cyr"/>
      <family val="0"/>
    </font>
    <font>
      <b/>
      <sz val="10"/>
      <color indexed="10"/>
      <name val="Times New Roman Cyr"/>
      <family val="0"/>
    </font>
    <font>
      <b/>
      <sz val="11"/>
      <color indexed="10"/>
      <name val="Times New Roman Cyr"/>
      <family val="0"/>
    </font>
    <font>
      <b/>
      <sz val="9"/>
      <color indexed="9"/>
      <name val="Times New Roman"/>
      <family val="1"/>
    </font>
    <font>
      <b/>
      <sz val="9"/>
      <color indexed="10"/>
      <name val="Times New Roman"/>
      <family val="1"/>
    </font>
    <font>
      <sz val="9"/>
      <color indexed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9"/>
      <color indexed="9"/>
      <name val="Times New Roman Cyr"/>
      <family val="0"/>
    </font>
    <font>
      <sz val="14"/>
      <color indexed="10"/>
      <name val="Times New Roman Cyr"/>
      <family val="0"/>
    </font>
    <font>
      <sz val="12"/>
      <color indexed="10"/>
      <name val="Times New Roman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0"/>
      <color rgb="FFFF0000"/>
      <name val="Times New Roman Cyr"/>
      <family val="1"/>
    </font>
    <font>
      <b/>
      <sz val="12"/>
      <color rgb="FFFF0000"/>
      <name val="Times New Roman Cyr"/>
      <family val="0"/>
    </font>
    <font>
      <b/>
      <i/>
      <sz val="11"/>
      <color rgb="FFFF0000"/>
      <name val="Times New Roman Cyr"/>
      <family val="1"/>
    </font>
    <font>
      <b/>
      <sz val="10"/>
      <color rgb="FFFF0000"/>
      <name val="Times New Roman Cyr"/>
      <family val="0"/>
    </font>
    <font>
      <b/>
      <sz val="11"/>
      <color rgb="FFFF0000"/>
      <name val="Times New Roman Cyr"/>
      <family val="0"/>
    </font>
    <font>
      <b/>
      <sz val="9"/>
      <color theme="0"/>
      <name val="Times New Roman"/>
      <family val="1"/>
    </font>
    <font>
      <b/>
      <sz val="9"/>
      <color rgb="FFFF0000"/>
      <name val="Times New Roman"/>
      <family val="1"/>
    </font>
    <font>
      <sz val="9"/>
      <color rgb="FFFF0000"/>
      <name val="Times New Roman"/>
      <family val="1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9"/>
      <color theme="0"/>
      <name val="Times New Roman Cyr"/>
      <family val="0"/>
    </font>
    <font>
      <sz val="14"/>
      <color rgb="FFFF0000"/>
      <name val="Times New Roman Cyr"/>
      <family val="0"/>
    </font>
    <font>
      <sz val="12"/>
      <color rgb="FFFF0000"/>
      <name val="Times New Roman Cyr"/>
      <family val="0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7999799847602844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indexed="2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5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30" fillId="0" borderId="0">
      <alignment/>
      <protection/>
    </xf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80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80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80" fillId="21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80" fillId="22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80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80" fillId="2" borderId="0" applyNumberFormat="0" applyBorder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81" fillId="25" borderId="2" applyNumberFormat="0" applyAlignment="0" applyProtection="0"/>
    <xf numFmtId="0" fontId="13" fillId="26" borderId="3" applyNumberFormat="0" applyAlignment="0" applyProtection="0"/>
    <xf numFmtId="0" fontId="13" fillId="26" borderId="3" applyNumberFormat="0" applyAlignment="0" applyProtection="0"/>
    <xf numFmtId="0" fontId="13" fillId="26" borderId="3" applyNumberFormat="0" applyAlignment="0" applyProtection="0"/>
    <xf numFmtId="0" fontId="82" fillId="27" borderId="4" applyNumberFormat="0" applyAlignment="0" applyProtection="0"/>
    <xf numFmtId="0" fontId="13" fillId="26" borderId="3" applyNumberFormat="0" applyAlignment="0" applyProtection="0"/>
    <xf numFmtId="0" fontId="14" fillId="26" borderId="1" applyNumberFormat="0" applyAlignment="0" applyProtection="0"/>
    <xf numFmtId="0" fontId="14" fillId="26" borderId="1" applyNumberFormat="0" applyAlignment="0" applyProtection="0"/>
    <xf numFmtId="0" fontId="14" fillId="26" borderId="1" applyNumberFormat="0" applyAlignment="0" applyProtection="0"/>
    <xf numFmtId="0" fontId="83" fillId="27" borderId="2" applyNumberFormat="0" applyAlignment="0" applyProtection="0"/>
    <xf numFmtId="0" fontId="14" fillId="26" borderId="1" applyNumberFormat="0" applyAlignment="0" applyProtection="0"/>
    <xf numFmtId="0" fontId="5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85" fillId="0" borderId="6" applyNumberFormat="0" applyFill="0" applyAlignment="0" applyProtection="0"/>
    <xf numFmtId="0" fontId="15" fillId="0" borderId="5" applyNumberFormat="0" applyFill="0" applyAlignment="0" applyProtection="0"/>
    <xf numFmtId="0" fontId="8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86" fillId="0" borderId="8" applyNumberFormat="0" applyFill="0" applyAlignment="0" applyProtection="0"/>
    <xf numFmtId="0" fontId="16" fillId="0" borderId="7" applyNumberFormat="0" applyFill="0" applyAlignment="0" applyProtection="0"/>
    <xf numFmtId="0" fontId="86" fillId="0" borderId="8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87" fillId="0" borderId="10" applyNumberFormat="0" applyFill="0" applyAlignment="0" applyProtection="0"/>
    <xf numFmtId="0" fontId="17" fillId="0" borderId="9" applyNumberFormat="0" applyFill="0" applyAlignment="0" applyProtection="0"/>
    <xf numFmtId="0" fontId="87" fillId="0" borderId="10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88" fillId="0" borderId="12" applyNumberFormat="0" applyFill="0" applyAlignment="0" applyProtection="0"/>
    <xf numFmtId="0" fontId="19" fillId="28" borderId="13" applyNumberFormat="0" applyAlignment="0" applyProtection="0"/>
    <xf numFmtId="0" fontId="19" fillId="28" borderId="13" applyNumberFormat="0" applyAlignment="0" applyProtection="0"/>
    <xf numFmtId="0" fontId="19" fillId="28" borderId="13" applyNumberFormat="0" applyAlignment="0" applyProtection="0"/>
    <xf numFmtId="0" fontId="19" fillId="28" borderId="13" applyNumberFormat="0" applyAlignment="0" applyProtection="0"/>
    <xf numFmtId="0" fontId="89" fillId="29" borderId="14" applyNumberFormat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91" fillId="31" borderId="0" applyNumberFormat="0" applyBorder="0" applyAlignment="0" applyProtection="0"/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92" fillId="0" borderId="0">
      <alignment/>
      <protection/>
    </xf>
    <xf numFmtId="0" fontId="0" fillId="0" borderId="0">
      <alignment/>
      <protection/>
    </xf>
    <xf numFmtId="0" fontId="9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10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10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93" fillId="0" borderId="0">
      <alignment/>
      <protection/>
    </xf>
    <xf numFmtId="0" fontId="2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31" fillId="0" borderId="0">
      <alignment/>
      <protection/>
    </xf>
    <xf numFmtId="0" fontId="93" fillId="0" borderId="0">
      <alignment/>
      <protection/>
    </xf>
    <xf numFmtId="0" fontId="10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31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2" fillId="0" borderId="0">
      <alignment/>
      <protection/>
    </xf>
    <xf numFmtId="0" fontId="93" fillId="0" borderId="0">
      <alignment/>
      <protection/>
    </xf>
    <xf numFmtId="0" fontId="31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31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31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2" fillId="0" borderId="0">
      <alignment/>
      <protection/>
    </xf>
    <xf numFmtId="0" fontId="3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6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67" fillId="32" borderId="0" applyNumberFormat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10" fillId="31" borderId="15" applyNumberFormat="0" applyFont="0" applyAlignment="0" applyProtection="0"/>
    <xf numFmtId="0" fontId="31" fillId="31" borderId="15" applyNumberFormat="0" applyFont="0" applyAlignment="0" applyProtection="0"/>
    <xf numFmtId="0" fontId="10" fillId="31" borderId="15" applyNumberFormat="0" applyFont="0" applyAlignment="0" applyProtection="0"/>
    <xf numFmtId="0" fontId="10" fillId="31" borderId="15" applyNumberFormat="0" applyFont="0" applyAlignment="0" applyProtection="0"/>
    <xf numFmtId="0" fontId="10" fillId="31" borderId="15" applyNumberFormat="0" applyFont="0" applyAlignment="0" applyProtection="0"/>
    <xf numFmtId="0" fontId="10" fillId="30" borderId="16" applyNumberFormat="0" applyFont="0" applyAlignment="0" applyProtection="0"/>
    <xf numFmtId="0" fontId="10" fillId="30" borderId="16" applyNumberFormat="0" applyFont="0" applyAlignment="0" applyProtection="0"/>
    <xf numFmtId="0" fontId="10" fillId="30" borderId="16" applyNumberFormat="0" applyFont="0" applyAlignment="0" applyProtection="0"/>
    <xf numFmtId="0" fontId="10" fillId="30" borderId="16" applyNumberFormat="0" applyFont="0" applyAlignment="0" applyProtection="0"/>
    <xf numFmtId="0" fontId="10" fillId="30" borderId="16" applyNumberFormat="0" applyFont="0" applyAlignment="0" applyProtection="0"/>
    <xf numFmtId="0" fontId="10" fillId="30" borderId="16" applyNumberFormat="0" applyFont="0" applyAlignment="0" applyProtection="0"/>
    <xf numFmtId="9" fontId="0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95" fillId="0" borderId="18" applyNumberFormat="0" applyFill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0" fillId="0" borderId="0" applyFont="0" applyFill="0" applyBorder="0" applyAlignment="0" applyProtection="0"/>
    <xf numFmtId="206" fontId="2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97" fillId="33" borderId="0" applyNumberFormat="0" applyBorder="0" applyAlignment="0" applyProtection="0"/>
  </cellStyleXfs>
  <cellXfs count="296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 wrapText="1"/>
    </xf>
    <xf numFmtId="4" fontId="2" fillId="0" borderId="19" xfId="0" applyNumberFormat="1" applyFont="1" applyBorder="1" applyAlignment="1">
      <alignment vertical="center"/>
    </xf>
    <xf numFmtId="0" fontId="33" fillId="0" borderId="19" xfId="0" applyFont="1" applyFill="1" applyBorder="1" applyAlignment="1">
      <alignment horizontal="center" vertical="center" wrapText="1"/>
    </xf>
    <xf numFmtId="4" fontId="4" fillId="0" borderId="19" xfId="0" applyNumberFormat="1" applyFont="1" applyBorder="1" applyAlignment="1">
      <alignment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49" fontId="2" fillId="0" borderId="19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Alignment="1">
      <alignment vertical="center" wrapText="1"/>
    </xf>
    <xf numFmtId="0" fontId="27" fillId="0" borderId="19" xfId="0" applyFont="1" applyBorder="1" applyAlignment="1">
      <alignment horizontal="center" vertical="center" wrapText="1"/>
    </xf>
    <xf numFmtId="0" fontId="28" fillId="0" borderId="0" xfId="0" applyFont="1" applyFill="1" applyAlignment="1">
      <alignment horizontal="right" vertical="center"/>
    </xf>
    <xf numFmtId="49" fontId="41" fillId="0" borderId="0" xfId="0" applyNumberFormat="1" applyFont="1" applyFill="1" applyAlignment="1">
      <alignment horizontal="center" vertical="center"/>
    </xf>
    <xf numFmtId="0" fontId="42" fillId="0" borderId="0" xfId="0" applyFont="1" applyFill="1" applyAlignment="1">
      <alignment vertical="center" wrapText="1"/>
    </xf>
    <xf numFmtId="0" fontId="42" fillId="0" borderId="0" xfId="0" applyFont="1" applyFill="1" applyAlignment="1">
      <alignment vertical="center"/>
    </xf>
    <xf numFmtId="0" fontId="29" fillId="0" borderId="0" xfId="0" applyFont="1" applyFill="1" applyAlignment="1">
      <alignment horizontal="right" vertical="center"/>
    </xf>
    <xf numFmtId="49" fontId="41" fillId="0" borderId="0" xfId="0" applyNumberFormat="1" applyFont="1" applyFill="1" applyAlignment="1">
      <alignment horizontal="center" vertical="center"/>
    </xf>
    <xf numFmtId="0" fontId="42" fillId="0" borderId="0" xfId="0" applyFont="1" applyFill="1" applyAlignment="1">
      <alignment vertical="center" wrapText="1"/>
    </xf>
    <xf numFmtId="3" fontId="44" fillId="0" borderId="0" xfId="0" applyNumberFormat="1" applyFont="1" applyFill="1" applyAlignment="1">
      <alignment horizontal="center" vertical="center"/>
    </xf>
    <xf numFmtId="0" fontId="45" fillId="0" borderId="0" xfId="0" applyFont="1" applyFill="1" applyAlignment="1">
      <alignment vertical="center" wrapText="1"/>
    </xf>
    <xf numFmtId="0" fontId="46" fillId="0" borderId="0" xfId="0" applyFont="1" applyFill="1" applyAlignment="1">
      <alignment horizontal="right" vertical="center"/>
    </xf>
    <xf numFmtId="0" fontId="42" fillId="0" borderId="0" xfId="0" applyFont="1" applyFill="1" applyAlignment="1">
      <alignment vertical="center"/>
    </xf>
    <xf numFmtId="0" fontId="47" fillId="0" borderId="0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/>
    </xf>
    <xf numFmtId="49" fontId="49" fillId="0" borderId="0" xfId="0" applyNumberFormat="1" applyFont="1" applyFill="1" applyBorder="1" applyAlignment="1">
      <alignment horizontal="center" vertical="center" wrapText="1"/>
    </xf>
    <xf numFmtId="0" fontId="37" fillId="0" borderId="0" xfId="0" applyFont="1" applyFill="1" applyAlignment="1">
      <alignment horizontal="center" vertical="center" wrapText="1"/>
    </xf>
    <xf numFmtId="49" fontId="50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vertical="center" wrapText="1"/>
    </xf>
    <xf numFmtId="3" fontId="2" fillId="0" borderId="0" xfId="0" applyNumberFormat="1" applyFont="1" applyFill="1" applyAlignment="1">
      <alignment horizontal="center" vertical="center"/>
    </xf>
    <xf numFmtId="49" fontId="36" fillId="0" borderId="0" xfId="0" applyNumberFormat="1" applyFont="1" applyFill="1" applyAlignment="1">
      <alignment horizontal="center" vertical="center"/>
    </xf>
    <xf numFmtId="2" fontId="36" fillId="0" borderId="0" xfId="0" applyNumberFormat="1" applyFont="1" applyFill="1" applyAlignment="1">
      <alignment horizontal="left" vertical="center" wrapText="1"/>
    </xf>
    <xf numFmtId="0" fontId="29" fillId="0" borderId="0" xfId="0" applyFont="1" applyFill="1" applyAlignment="1">
      <alignment vertical="center"/>
    </xf>
    <xf numFmtId="0" fontId="36" fillId="0" borderId="0" xfId="0" applyFont="1" applyFill="1" applyAlignment="1">
      <alignment horizontal="left" vertical="center" wrapText="1"/>
    </xf>
    <xf numFmtId="3" fontId="51" fillId="0" borderId="0" xfId="0" applyNumberFormat="1" applyFont="1" applyFill="1" applyBorder="1" applyAlignment="1">
      <alignment horizontal="center" vertical="center" wrapText="1"/>
    </xf>
    <xf numFmtId="0" fontId="45" fillId="0" borderId="19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center" vertical="center" wrapText="1"/>
    </xf>
    <xf numFmtId="0" fontId="42" fillId="0" borderId="0" xfId="0" applyFont="1" applyFill="1" applyAlignment="1">
      <alignment horizontal="center" vertical="center" wrapText="1"/>
    </xf>
    <xf numFmtId="0" fontId="53" fillId="0" borderId="19" xfId="0" applyFont="1" applyFill="1" applyBorder="1" applyAlignment="1">
      <alignment vertical="center"/>
    </xf>
    <xf numFmtId="10" fontId="52" fillId="0" borderId="0" xfId="0" applyNumberFormat="1" applyFont="1" applyFill="1" applyBorder="1" applyAlignment="1">
      <alignment horizontal="center" vertical="center" wrapText="1"/>
    </xf>
    <xf numFmtId="0" fontId="53" fillId="0" borderId="0" xfId="0" applyFont="1" applyFill="1" applyAlignment="1">
      <alignment vertical="center"/>
    </xf>
    <xf numFmtId="49" fontId="45" fillId="0" borderId="19" xfId="0" applyNumberFormat="1" applyFont="1" applyFill="1" applyBorder="1" applyAlignment="1">
      <alignment horizontal="center" vertical="center"/>
    </xf>
    <xf numFmtId="3" fontId="54" fillId="0" borderId="19" xfId="0" applyNumberFormat="1" applyFont="1" applyFill="1" applyBorder="1" applyAlignment="1">
      <alignment horizontal="center" vertical="center"/>
    </xf>
    <xf numFmtId="3" fontId="49" fillId="0" borderId="19" xfId="0" applyNumberFormat="1" applyFont="1" applyFill="1" applyBorder="1" applyAlignment="1">
      <alignment horizontal="center" vertical="center" wrapText="1"/>
    </xf>
    <xf numFmtId="3" fontId="49" fillId="0" borderId="0" xfId="0" applyNumberFormat="1" applyFont="1" applyFill="1" applyBorder="1" applyAlignment="1">
      <alignment horizontal="center" vertical="center" wrapText="1"/>
    </xf>
    <xf numFmtId="0" fontId="45" fillId="0" borderId="0" xfId="0" applyFont="1" applyFill="1" applyAlignment="1">
      <alignment vertical="center"/>
    </xf>
    <xf numFmtId="49" fontId="45" fillId="0" borderId="19" xfId="0" applyNumberFormat="1" applyFont="1" applyFill="1" applyBorder="1" applyAlignment="1">
      <alignment horizontal="center" vertical="center" wrapText="1"/>
    </xf>
    <xf numFmtId="3" fontId="55" fillId="0" borderId="19" xfId="0" applyNumberFormat="1" applyFont="1" applyFill="1" applyBorder="1" applyAlignment="1">
      <alignment vertical="center"/>
    </xf>
    <xf numFmtId="3" fontId="44" fillId="0" borderId="19" xfId="0" applyNumberFormat="1" applyFont="1" applyFill="1" applyBorder="1" applyAlignment="1">
      <alignment horizontal="center" vertical="center"/>
    </xf>
    <xf numFmtId="49" fontId="42" fillId="0" borderId="19" xfId="0" applyNumberFormat="1" applyFont="1" applyFill="1" applyBorder="1" applyAlignment="1">
      <alignment horizontal="center" vertical="center" wrapText="1"/>
    </xf>
    <xf numFmtId="0" fontId="41" fillId="0" borderId="19" xfId="0" applyFont="1" applyFill="1" applyBorder="1" applyAlignment="1" quotePrefix="1">
      <alignment horizontal="left" vertical="center" wrapText="1"/>
    </xf>
    <xf numFmtId="3" fontId="55" fillId="0" borderId="19" xfId="219" applyNumberFormat="1" applyFont="1" applyFill="1" applyBorder="1" applyAlignment="1" quotePrefix="1">
      <alignment horizontal="center" vertical="center" wrapText="1"/>
      <protection/>
    </xf>
    <xf numFmtId="0" fontId="41" fillId="0" borderId="19" xfId="0" applyFont="1" applyFill="1" applyBorder="1" applyAlignment="1">
      <alignment horizontal="left" vertical="center" wrapText="1"/>
    </xf>
    <xf numFmtId="3" fontId="44" fillId="0" borderId="19" xfId="219" applyNumberFormat="1" applyFont="1" applyFill="1" applyBorder="1" applyAlignment="1">
      <alignment horizontal="center" vertical="center"/>
      <protection/>
    </xf>
    <xf numFmtId="3" fontId="55" fillId="0" borderId="0" xfId="0" applyNumberFormat="1" applyFont="1" applyFill="1" applyBorder="1" applyAlignment="1">
      <alignment vertical="center"/>
    </xf>
    <xf numFmtId="0" fontId="55" fillId="0" borderId="19" xfId="0" applyFont="1" applyFill="1" applyBorder="1" applyAlignment="1">
      <alignment vertical="center"/>
    </xf>
    <xf numFmtId="0" fontId="55" fillId="0" borderId="0" xfId="0" applyFont="1" applyFill="1" applyBorder="1" applyAlignment="1">
      <alignment vertical="center"/>
    </xf>
    <xf numFmtId="3" fontId="55" fillId="0" borderId="19" xfId="0" applyNumberFormat="1" applyFont="1" applyFill="1" applyBorder="1" applyAlignment="1" quotePrefix="1">
      <alignment horizontal="center" vertical="center" wrapText="1"/>
    </xf>
    <xf numFmtId="3" fontId="51" fillId="0" borderId="19" xfId="0" applyNumberFormat="1" applyFont="1" applyFill="1" applyBorder="1" applyAlignment="1">
      <alignment horizontal="center" vertical="center"/>
    </xf>
    <xf numFmtId="3" fontId="55" fillId="0" borderId="19" xfId="0" applyNumberFormat="1" applyFont="1" applyFill="1" applyBorder="1" applyAlignment="1" quotePrefix="1">
      <alignment horizontal="center" vertical="center" wrapText="1"/>
    </xf>
    <xf numFmtId="0" fontId="55" fillId="0" borderId="19" xfId="0" applyFont="1" applyFill="1" applyBorder="1" applyAlignment="1">
      <alignment vertical="center"/>
    </xf>
    <xf numFmtId="3" fontId="44" fillId="0" borderId="19" xfId="0" applyNumberFormat="1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vertical="center"/>
    </xf>
    <xf numFmtId="2" fontId="41" fillId="0" borderId="19" xfId="0" applyNumberFormat="1" applyFont="1" applyFill="1" applyBorder="1" applyAlignment="1" quotePrefix="1">
      <alignment horizontal="left" vertical="center" wrapText="1"/>
    </xf>
    <xf numFmtId="2" fontId="41" fillId="0" borderId="19" xfId="0" applyNumberFormat="1" applyFont="1" applyFill="1" applyBorder="1" applyAlignment="1">
      <alignment horizontal="left" vertical="center" wrapText="1"/>
    </xf>
    <xf numFmtId="0" fontId="44" fillId="0" borderId="0" xfId="0" applyFont="1" applyFill="1" applyAlignment="1">
      <alignment vertical="center"/>
    </xf>
    <xf numFmtId="2" fontId="51" fillId="0" borderId="19" xfId="0" applyNumberFormat="1" applyFont="1" applyFill="1" applyBorder="1" applyAlignment="1">
      <alignment horizontal="left" vertical="center" wrapText="1"/>
    </xf>
    <xf numFmtId="3" fontId="55" fillId="0" borderId="19" xfId="0" applyNumberFormat="1" applyFont="1" applyFill="1" applyBorder="1" applyAlignment="1">
      <alignment horizontal="center" vertical="center" wrapText="1"/>
    </xf>
    <xf numFmtId="3" fontId="55" fillId="0" borderId="0" xfId="0" applyNumberFormat="1" applyFont="1" applyFill="1" applyBorder="1" applyAlignment="1">
      <alignment horizontal="center" vertical="center" wrapText="1"/>
    </xf>
    <xf numFmtId="2" fontId="55" fillId="0" borderId="19" xfId="0" applyNumberFormat="1" applyFont="1" applyFill="1" applyBorder="1" applyAlignment="1">
      <alignment horizontal="left" vertical="center" wrapText="1"/>
    </xf>
    <xf numFmtId="0" fontId="51" fillId="0" borderId="19" xfId="0" applyFont="1" applyFill="1" applyBorder="1" applyAlignment="1">
      <alignment vertical="center" wrapText="1"/>
    </xf>
    <xf numFmtId="0" fontId="9" fillId="0" borderId="19" xfId="0" applyFont="1" applyFill="1" applyBorder="1" applyAlignment="1">
      <alignment horizontal="left" vertical="center" wrapText="1"/>
    </xf>
    <xf numFmtId="0" fontId="51" fillId="0" borderId="19" xfId="0" applyFont="1" applyFill="1" applyBorder="1" applyAlignment="1" quotePrefix="1">
      <alignment horizontal="left" vertical="center" wrapText="1"/>
    </xf>
    <xf numFmtId="49" fontId="42" fillId="0" borderId="19" xfId="0" applyNumberFormat="1" applyFont="1" applyFill="1" applyBorder="1" applyAlignment="1">
      <alignment horizontal="center" vertical="center" wrapText="1"/>
    </xf>
    <xf numFmtId="49" fontId="41" fillId="0" borderId="19" xfId="0" applyNumberFormat="1" applyFont="1" applyFill="1" applyBorder="1" applyAlignment="1" quotePrefix="1">
      <alignment horizontal="left" vertical="center" wrapText="1"/>
    </xf>
    <xf numFmtId="49" fontId="41" fillId="0" borderId="19" xfId="0" applyNumberFormat="1" applyFont="1" applyFill="1" applyBorder="1" applyAlignment="1">
      <alignment horizontal="left" vertical="center" wrapText="1"/>
    </xf>
    <xf numFmtId="3" fontId="55" fillId="0" borderId="0" xfId="0" applyNumberFormat="1" applyFont="1" applyFill="1" applyBorder="1" applyAlignment="1" quotePrefix="1">
      <alignment horizontal="center" vertical="center" wrapText="1"/>
    </xf>
    <xf numFmtId="0" fontId="41" fillId="0" borderId="0" xfId="0" applyFont="1" applyFill="1" applyAlignment="1">
      <alignment vertical="center" wrapText="1"/>
    </xf>
    <xf numFmtId="0" fontId="41" fillId="0" borderId="0" xfId="0" applyFont="1" applyFill="1" applyAlignment="1">
      <alignment horizontal="center" vertical="center" wrapText="1"/>
    </xf>
    <xf numFmtId="49" fontId="9" fillId="0" borderId="19" xfId="0" applyNumberFormat="1" applyFont="1" applyFill="1" applyBorder="1" applyAlignment="1">
      <alignment horizontal="left" vertical="center" wrapText="1"/>
    </xf>
    <xf numFmtId="3" fontId="7" fillId="0" borderId="19" xfId="0" applyNumberFormat="1" applyFont="1" applyFill="1" applyBorder="1" applyAlignment="1">
      <alignment horizontal="center" vertical="center"/>
    </xf>
    <xf numFmtId="49" fontId="44" fillId="0" borderId="19" xfId="0" applyNumberFormat="1" applyFont="1" applyFill="1" applyBorder="1" applyAlignment="1">
      <alignment horizontal="center" vertical="center"/>
    </xf>
    <xf numFmtId="0" fontId="55" fillId="0" borderId="19" xfId="0" applyFont="1" applyFill="1" applyBorder="1" applyAlignment="1" quotePrefix="1">
      <alignment horizontal="left" vertical="center" wrapText="1"/>
    </xf>
    <xf numFmtId="0" fontId="56" fillId="0" borderId="19" xfId="0" applyFont="1" applyFill="1" applyBorder="1" applyAlignment="1">
      <alignment horizontal="right" vertical="center" wrapText="1"/>
    </xf>
    <xf numFmtId="49" fontId="44" fillId="0" borderId="19" xfId="0" applyNumberFormat="1" applyFont="1" applyFill="1" applyBorder="1" applyAlignment="1">
      <alignment horizontal="center" vertical="center" wrapText="1"/>
    </xf>
    <xf numFmtId="0" fontId="51" fillId="0" borderId="19" xfId="0" applyFont="1" applyFill="1" applyBorder="1" applyAlignment="1">
      <alignment horizontal="left" vertical="center" wrapText="1"/>
    </xf>
    <xf numFmtId="3" fontId="51" fillId="0" borderId="19" xfId="0" applyNumberFormat="1" applyFont="1" applyFill="1" applyBorder="1" applyAlignment="1" quotePrefix="1">
      <alignment horizontal="center" vertical="center" wrapText="1"/>
    </xf>
    <xf numFmtId="3" fontId="51" fillId="0" borderId="19" xfId="0" applyNumberFormat="1" applyFont="1" applyFill="1" applyBorder="1" applyAlignment="1">
      <alignment horizontal="center" vertical="center" wrapText="1"/>
    </xf>
    <xf numFmtId="0" fontId="56" fillId="0" borderId="19" xfId="0" applyFont="1" applyFill="1" applyBorder="1" applyAlignment="1">
      <alignment horizontal="left" vertical="center" wrapText="1"/>
    </xf>
    <xf numFmtId="0" fontId="44" fillId="0" borderId="0" xfId="0" applyFont="1" applyFill="1" applyAlignment="1">
      <alignment vertical="center" wrapText="1"/>
    </xf>
    <xf numFmtId="0" fontId="5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56" fillId="0" borderId="19" xfId="0" applyFont="1" applyFill="1" applyBorder="1" applyAlignment="1">
      <alignment horizontal="right" vertical="center" wrapText="1"/>
    </xf>
    <xf numFmtId="0" fontId="57" fillId="0" borderId="19" xfId="0" applyFont="1" applyFill="1" applyBorder="1" applyAlignment="1">
      <alignment horizontal="right" vertical="center" wrapText="1"/>
    </xf>
    <xf numFmtId="0" fontId="41" fillId="0" borderId="19" xfId="0" applyFont="1" applyFill="1" applyBorder="1" applyAlignment="1">
      <alignment horizontal="left" vertical="center" wrapText="1"/>
    </xf>
    <xf numFmtId="49" fontId="41" fillId="0" borderId="19" xfId="0" applyNumberFormat="1" applyFont="1" applyFill="1" applyBorder="1" applyAlignment="1">
      <alignment vertical="center" wrapText="1"/>
    </xf>
    <xf numFmtId="49" fontId="7" fillId="0" borderId="19" xfId="0" applyNumberFormat="1" applyFont="1" applyFill="1" applyBorder="1" applyAlignment="1">
      <alignment horizontal="center" vertical="center" wrapText="1"/>
    </xf>
    <xf numFmtId="0" fontId="55" fillId="0" borderId="19" xfId="0" applyFont="1" applyFill="1" applyBorder="1" applyAlignment="1">
      <alignment vertical="center" wrapText="1"/>
    </xf>
    <xf numFmtId="0" fontId="58" fillId="0" borderId="19" xfId="0" applyFont="1" applyFill="1" applyBorder="1" applyAlignment="1">
      <alignment vertical="center" wrapText="1"/>
    </xf>
    <xf numFmtId="3" fontId="58" fillId="0" borderId="19" xfId="0" applyNumberFormat="1" applyFont="1" applyFill="1" applyBorder="1" applyAlignment="1">
      <alignment horizontal="center" vertical="center"/>
    </xf>
    <xf numFmtId="0" fontId="41" fillId="0" borderId="19" xfId="0" applyFont="1" applyFill="1" applyBorder="1" applyAlignment="1">
      <alignment vertical="center" wrapText="1"/>
    </xf>
    <xf numFmtId="0" fontId="51" fillId="0" borderId="19" xfId="0" applyFont="1" applyFill="1" applyBorder="1" applyAlignment="1">
      <alignment vertical="center" wrapText="1"/>
    </xf>
    <xf numFmtId="3" fontId="44" fillId="0" borderId="20" xfId="0" applyNumberFormat="1" applyFont="1" applyFill="1" applyBorder="1" applyAlignment="1">
      <alignment horizontal="center" vertical="center" wrapText="1"/>
    </xf>
    <xf numFmtId="3" fontId="98" fillId="0" borderId="21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right" vertical="center"/>
    </xf>
    <xf numFmtId="3" fontId="7" fillId="0" borderId="0" xfId="0" applyNumberFormat="1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9" fontId="50" fillId="0" borderId="0" xfId="0" applyNumberFormat="1" applyFont="1" applyFill="1" applyBorder="1" applyAlignment="1">
      <alignment horizontal="center" vertical="center" wrapText="1"/>
    </xf>
    <xf numFmtId="0" fontId="36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7" fillId="0" borderId="0" xfId="0" applyFont="1" applyFill="1" applyAlignment="1">
      <alignment vertical="center"/>
    </xf>
    <xf numFmtId="3" fontId="54" fillId="0" borderId="19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37" fillId="0" borderId="0" xfId="0" applyFont="1" applyFill="1" applyAlignment="1">
      <alignment vertical="center" wrapText="1"/>
    </xf>
    <xf numFmtId="0" fontId="9" fillId="0" borderId="0" xfId="0" applyFont="1" applyFill="1" applyAlignment="1">
      <alignment vertical="center" wrapText="1"/>
    </xf>
    <xf numFmtId="49" fontId="2" fillId="0" borderId="0" xfId="0" applyNumberFormat="1" applyFont="1" applyFill="1" applyAlignment="1">
      <alignment horizontal="center" vertical="center"/>
    </xf>
    <xf numFmtId="4" fontId="7" fillId="0" borderId="0" xfId="0" applyNumberFormat="1" applyFont="1" applyFill="1" applyAlignment="1">
      <alignment horizontal="center" vertical="center"/>
    </xf>
    <xf numFmtId="4" fontId="2" fillId="0" borderId="0" xfId="0" applyNumberFormat="1" applyFont="1" applyFill="1" applyAlignment="1">
      <alignment vertical="center" wrapText="1"/>
    </xf>
    <xf numFmtId="0" fontId="99" fillId="0" borderId="0" xfId="0" applyFont="1" applyFill="1" applyBorder="1" applyAlignment="1">
      <alignment vertical="center" wrapText="1"/>
    </xf>
    <xf numFmtId="49" fontId="55" fillId="0" borderId="19" xfId="0" applyNumberFormat="1" applyFont="1" applyFill="1" applyBorder="1" applyAlignment="1">
      <alignment vertical="center" wrapText="1"/>
    </xf>
    <xf numFmtId="0" fontId="55" fillId="0" borderId="0" xfId="0" applyFont="1" applyFill="1" applyAlignment="1">
      <alignment vertical="center" wrapText="1"/>
    </xf>
    <xf numFmtId="0" fontId="59" fillId="0" borderId="0" xfId="0" applyFont="1" applyFill="1" applyAlignment="1">
      <alignment vertical="center" wrapText="1"/>
    </xf>
    <xf numFmtId="49" fontId="51" fillId="0" borderId="19" xfId="0" applyNumberFormat="1" applyFont="1" applyFill="1" applyBorder="1" applyAlignment="1">
      <alignment vertical="center" wrapText="1"/>
    </xf>
    <xf numFmtId="49" fontId="100" fillId="0" borderId="19" xfId="0" applyNumberFormat="1" applyFont="1" applyFill="1" applyBorder="1" applyAlignment="1">
      <alignment vertical="center"/>
    </xf>
    <xf numFmtId="4" fontId="42" fillId="0" borderId="0" xfId="0" applyNumberFormat="1" applyFont="1" applyFill="1" applyAlignment="1">
      <alignment vertical="center"/>
    </xf>
    <xf numFmtId="4" fontId="29" fillId="0" borderId="0" xfId="0" applyNumberFormat="1" applyFont="1" applyFill="1" applyAlignment="1">
      <alignment vertical="center"/>
    </xf>
    <xf numFmtId="4" fontId="42" fillId="0" borderId="0" xfId="0" applyNumberFormat="1" applyFont="1" applyFill="1" applyAlignment="1">
      <alignment horizontal="center" vertical="center" wrapText="1"/>
    </xf>
    <xf numFmtId="4" fontId="53" fillId="0" borderId="0" xfId="0" applyNumberFormat="1" applyFont="1" applyFill="1" applyAlignment="1">
      <alignment vertical="center"/>
    </xf>
    <xf numFmtId="4" fontId="45" fillId="0" borderId="0" xfId="0" applyNumberFormat="1" applyFont="1" applyFill="1" applyAlignment="1">
      <alignment vertical="center"/>
    </xf>
    <xf numFmtId="3" fontId="55" fillId="34" borderId="19" xfId="219" applyNumberFormat="1" applyFont="1" applyFill="1" applyBorder="1" applyAlignment="1" quotePrefix="1">
      <alignment horizontal="center" vertical="center" wrapText="1"/>
      <protection/>
    </xf>
    <xf numFmtId="4" fontId="101" fillId="0" borderId="0" xfId="0" applyNumberFormat="1" applyFont="1" applyFill="1" applyAlignment="1">
      <alignment vertical="center"/>
    </xf>
    <xf numFmtId="0" fontId="55" fillId="0" borderId="19" xfId="0" applyFont="1" applyFill="1" applyBorder="1" applyAlignment="1">
      <alignment horizontal="left" vertical="center" wrapText="1"/>
    </xf>
    <xf numFmtId="3" fontId="55" fillId="0" borderId="19" xfId="219" applyNumberFormat="1" applyFont="1" applyFill="1" applyBorder="1" applyAlignment="1" quotePrefix="1">
      <alignment horizontal="center" vertical="center" wrapText="1"/>
      <protection/>
    </xf>
    <xf numFmtId="0" fontId="49" fillId="0" borderId="19" xfId="0" applyFont="1" applyFill="1" applyBorder="1" applyAlignment="1">
      <alignment horizontal="left" vertical="center" wrapText="1"/>
    </xf>
    <xf numFmtId="4" fontId="44" fillId="0" borderId="0" xfId="0" applyNumberFormat="1" applyFont="1" applyFill="1" applyAlignment="1">
      <alignment vertical="center"/>
    </xf>
    <xf numFmtId="3" fontId="55" fillId="34" borderId="22" xfId="0" applyNumberFormat="1" applyFont="1" applyFill="1" applyBorder="1" applyAlignment="1" quotePrefix="1">
      <alignment horizontal="center" vertical="center" wrapText="1"/>
    </xf>
    <xf numFmtId="0" fontId="44" fillId="0" borderId="19" xfId="0" applyFont="1" applyFill="1" applyBorder="1" applyAlignment="1">
      <alignment vertical="center" wrapText="1"/>
    </xf>
    <xf numFmtId="3" fontId="44" fillId="0" borderId="0" xfId="0" applyNumberFormat="1" applyFont="1" applyFill="1" applyBorder="1" applyAlignment="1">
      <alignment horizontal="center" vertical="center"/>
    </xf>
    <xf numFmtId="3" fontId="55" fillId="34" borderId="22" xfId="0" applyNumberFormat="1" applyFont="1" applyFill="1" applyBorder="1" applyAlignment="1" quotePrefix="1">
      <alignment horizontal="center" vertical="center" wrapText="1"/>
    </xf>
    <xf numFmtId="3" fontId="49" fillId="34" borderId="22" xfId="0" applyNumberFormat="1" applyFont="1" applyFill="1" applyBorder="1" applyAlignment="1">
      <alignment horizontal="center" vertical="center" wrapText="1"/>
    </xf>
    <xf numFmtId="3" fontId="49" fillId="34" borderId="0" xfId="0" applyNumberFormat="1" applyFont="1" applyFill="1" applyBorder="1" applyAlignment="1">
      <alignment horizontal="center" vertical="center" wrapText="1"/>
    </xf>
    <xf numFmtId="3" fontId="55" fillId="0" borderId="22" xfId="0" applyNumberFormat="1" applyFont="1" applyFill="1" applyBorder="1" applyAlignment="1" quotePrefix="1">
      <alignment horizontal="center" vertical="center" wrapText="1"/>
    </xf>
    <xf numFmtId="4" fontId="41" fillId="0" borderId="0" xfId="0" applyNumberFormat="1" applyFont="1" applyFill="1" applyAlignment="1">
      <alignment vertical="center" wrapText="1"/>
    </xf>
    <xf numFmtId="4" fontId="41" fillId="0" borderId="0" xfId="0" applyNumberFormat="1" applyFont="1" applyFill="1" applyAlignment="1">
      <alignment horizontal="center" vertical="center" wrapText="1"/>
    </xf>
    <xf numFmtId="3" fontId="7" fillId="34" borderId="22" xfId="0" applyNumberFormat="1" applyFont="1" applyFill="1" applyBorder="1" applyAlignment="1">
      <alignment horizontal="center" vertical="center"/>
    </xf>
    <xf numFmtId="0" fontId="60" fillId="0" borderId="19" xfId="0" applyFont="1" applyFill="1" applyBorder="1" applyAlignment="1" quotePrefix="1">
      <alignment horizontal="right" vertical="center" wrapText="1"/>
    </xf>
    <xf numFmtId="0" fontId="60" fillId="0" borderId="19" xfId="0" applyFont="1" applyFill="1" applyBorder="1" applyAlignment="1">
      <alignment horizontal="right" vertical="center" wrapText="1"/>
    </xf>
    <xf numFmtId="4" fontId="42" fillId="0" borderId="0" xfId="0" applyNumberFormat="1" applyFont="1" applyFill="1" applyAlignment="1">
      <alignment vertical="center" wrapText="1"/>
    </xf>
    <xf numFmtId="4" fontId="44" fillId="0" borderId="0" xfId="0" applyNumberFormat="1" applyFont="1" applyFill="1" applyAlignment="1">
      <alignment vertical="center" wrapText="1"/>
    </xf>
    <xf numFmtId="4" fontId="51" fillId="0" borderId="0" xfId="0" applyNumberFormat="1" applyFont="1" applyFill="1" applyAlignment="1">
      <alignment vertical="center" wrapText="1"/>
    </xf>
    <xf numFmtId="4" fontId="29" fillId="0" borderId="0" xfId="0" applyNumberFormat="1" applyFont="1" applyFill="1" applyAlignment="1">
      <alignment vertical="center" wrapText="1"/>
    </xf>
    <xf numFmtId="4" fontId="42" fillId="0" borderId="0" xfId="0" applyNumberFormat="1" applyFont="1" applyFill="1" applyAlignment="1">
      <alignment vertical="center" wrapText="1"/>
    </xf>
    <xf numFmtId="4" fontId="41" fillId="0" borderId="0" xfId="0" applyNumberFormat="1" applyFont="1" applyFill="1" applyAlignment="1">
      <alignment vertical="center"/>
    </xf>
    <xf numFmtId="4" fontId="41" fillId="0" borderId="0" xfId="0" applyNumberFormat="1" applyFont="1" applyFill="1" applyAlignment="1">
      <alignment horizontal="center" vertical="center"/>
    </xf>
    <xf numFmtId="4" fontId="102" fillId="0" borderId="0" xfId="0" applyNumberFormat="1" applyFont="1" applyFill="1" applyAlignment="1">
      <alignment vertical="center"/>
    </xf>
    <xf numFmtId="0" fontId="9" fillId="0" borderId="19" xfId="0" applyFont="1" applyFill="1" applyBorder="1" applyAlignment="1">
      <alignment horizontal="left" vertical="center"/>
    </xf>
    <xf numFmtId="0" fontId="9" fillId="0" borderId="19" xfId="0" applyFont="1" applyFill="1" applyBorder="1" applyAlignment="1">
      <alignment vertical="center"/>
    </xf>
    <xf numFmtId="4" fontId="100" fillId="0" borderId="19" xfId="219" applyNumberFormat="1" applyFont="1" applyFill="1" applyBorder="1" applyAlignment="1" quotePrefix="1">
      <alignment horizontal="center" vertical="center" wrapText="1"/>
      <protection/>
    </xf>
    <xf numFmtId="4" fontId="55" fillId="0" borderId="0" xfId="0" applyNumberFormat="1" applyFont="1" applyFill="1" applyAlignment="1">
      <alignment vertical="center" wrapText="1"/>
    </xf>
    <xf numFmtId="49" fontId="7" fillId="0" borderId="19" xfId="0" applyNumberFormat="1" applyFont="1" applyFill="1" applyBorder="1" applyAlignment="1">
      <alignment horizontal="center" vertical="center"/>
    </xf>
    <xf numFmtId="0" fontId="55" fillId="0" borderId="19" xfId="0" applyFont="1" applyFill="1" applyBorder="1" applyAlignment="1" quotePrefix="1">
      <alignment vertical="center"/>
    </xf>
    <xf numFmtId="0" fontId="43" fillId="0" borderId="0" xfId="0" applyFont="1" applyFill="1" applyAlignment="1">
      <alignment vertical="center"/>
    </xf>
    <xf numFmtId="4" fontId="43" fillId="0" borderId="0" xfId="0" applyNumberFormat="1" applyFont="1" applyFill="1" applyAlignment="1">
      <alignment vertical="center"/>
    </xf>
    <xf numFmtId="0" fontId="51" fillId="0" borderId="23" xfId="0" applyFont="1" applyFill="1" applyBorder="1" applyAlignment="1">
      <alignment horizontal="left" vertical="center"/>
    </xf>
    <xf numFmtId="0" fontId="51" fillId="0" borderId="19" xfId="0" applyFont="1" applyFill="1" applyBorder="1" applyAlignment="1">
      <alignment horizontal="left" vertical="center"/>
    </xf>
    <xf numFmtId="0" fontId="51" fillId="0" borderId="19" xfId="0" applyFont="1" applyFill="1" applyBorder="1" applyAlignment="1">
      <alignment vertical="center"/>
    </xf>
    <xf numFmtId="3" fontId="55" fillId="0" borderId="19" xfId="0" applyNumberFormat="1" applyFont="1" applyFill="1" applyBorder="1" applyAlignment="1" quotePrefix="1">
      <alignment horizontal="center" vertical="center"/>
    </xf>
    <xf numFmtId="3" fontId="49" fillId="0" borderId="0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Alignment="1">
      <alignment vertical="center"/>
    </xf>
    <xf numFmtId="3" fontId="103" fillId="0" borderId="0" xfId="0" applyNumberFormat="1" applyFont="1" applyFill="1" applyBorder="1" applyAlignment="1">
      <alignment horizontal="center" vertical="center" wrapText="1"/>
    </xf>
    <xf numFmtId="3" fontId="104" fillId="0" borderId="0" xfId="0" applyNumberFormat="1" applyFont="1" applyFill="1" applyBorder="1" applyAlignment="1">
      <alignment horizontal="center" vertical="center" wrapText="1"/>
    </xf>
    <xf numFmtId="3" fontId="2" fillId="0" borderId="19" xfId="0" applyNumberFormat="1" applyFont="1" applyFill="1" applyBorder="1" applyAlignment="1">
      <alignment vertical="center"/>
    </xf>
    <xf numFmtId="0" fontId="105" fillId="0" borderId="0" xfId="0" applyFont="1" applyFill="1" applyAlignment="1">
      <alignment vertical="center"/>
    </xf>
    <xf numFmtId="0" fontId="106" fillId="0" borderId="0" xfId="0" applyFont="1" applyFill="1" applyAlignment="1">
      <alignment vertical="center"/>
    </xf>
    <xf numFmtId="0" fontId="107" fillId="0" borderId="0" xfId="0" applyFont="1" applyFill="1" applyAlignment="1">
      <alignment vertical="center"/>
    </xf>
    <xf numFmtId="3" fontId="59" fillId="0" borderId="0" xfId="0" applyNumberFormat="1" applyFont="1" applyFill="1" applyAlignment="1">
      <alignment horizontal="center" vertical="center"/>
    </xf>
    <xf numFmtId="4" fontId="9" fillId="0" borderId="0" xfId="0" applyNumberFormat="1" applyFont="1" applyFill="1" applyAlignment="1">
      <alignment vertical="center" wrapText="1"/>
    </xf>
    <xf numFmtId="4" fontId="42" fillId="0" borderId="0" xfId="0" applyNumberFormat="1" applyFont="1" applyFill="1" applyAlignment="1">
      <alignment vertical="center"/>
    </xf>
    <xf numFmtId="3" fontId="56" fillId="0" borderId="22" xfId="0" applyNumberFormat="1" applyFont="1" applyFill="1" applyBorder="1" applyAlignment="1" quotePrefix="1">
      <alignment horizontal="center" vertical="center" wrapText="1"/>
    </xf>
    <xf numFmtId="0" fontId="55" fillId="0" borderId="19" xfId="0" applyFont="1" applyFill="1" applyBorder="1" applyAlignment="1">
      <alignment vertical="center" wrapText="1"/>
    </xf>
    <xf numFmtId="0" fontId="55" fillId="0" borderId="19" xfId="0" applyFont="1" applyFill="1" applyBorder="1" applyAlignment="1">
      <alignment horizontal="left" vertical="center" wrapText="1"/>
    </xf>
    <xf numFmtId="0" fontId="64" fillId="0" borderId="0" xfId="0" applyFont="1" applyFill="1" applyAlignment="1">
      <alignment vertical="center"/>
    </xf>
    <xf numFmtId="0" fontId="57" fillId="0" borderId="0" xfId="0" applyFont="1" applyFill="1" applyAlignment="1">
      <alignment vertical="center" wrapText="1"/>
    </xf>
    <xf numFmtId="0" fontId="55" fillId="0" borderId="19" xfId="0" applyFont="1" applyFill="1" applyBorder="1" applyAlignment="1">
      <alignment horizontal="center" vertical="center" wrapText="1"/>
    </xf>
    <xf numFmtId="3" fontId="44" fillId="0" borderId="19" xfId="0" applyNumberFormat="1" applyFont="1" applyFill="1" applyBorder="1" applyAlignment="1">
      <alignment horizontal="center" vertical="center" wrapText="1"/>
    </xf>
    <xf numFmtId="2" fontId="108" fillId="0" borderId="19" xfId="0" applyNumberFormat="1" applyFont="1" applyFill="1" applyBorder="1" applyAlignment="1">
      <alignment horizontal="center" vertical="center" wrapText="1"/>
    </xf>
    <xf numFmtId="0" fontId="109" fillId="0" borderId="0" xfId="0" applyFont="1" applyFill="1" applyAlignment="1">
      <alignment horizontal="right" vertical="center"/>
    </xf>
    <xf numFmtId="4" fontId="110" fillId="0" borderId="0" xfId="0" applyNumberFormat="1" applyFont="1" applyFill="1" applyAlignment="1">
      <alignment horizontal="right" vertical="center"/>
    </xf>
    <xf numFmtId="3" fontId="98" fillId="0" borderId="19" xfId="0" applyNumberFormat="1" applyFont="1" applyFill="1" applyBorder="1" applyAlignment="1">
      <alignment horizontal="center" vertical="center" wrapText="1"/>
    </xf>
    <xf numFmtId="3" fontId="100" fillId="0" borderId="19" xfId="219" applyNumberFormat="1" applyFont="1" applyFill="1" applyBorder="1" applyAlignment="1" quotePrefix="1">
      <alignment horizontal="center" vertical="center" wrapText="1"/>
      <protection/>
    </xf>
    <xf numFmtId="0" fontId="102" fillId="0" borderId="19" xfId="0" applyFont="1" applyFill="1" applyBorder="1" applyAlignment="1">
      <alignment horizontal="left" vertical="center" wrapText="1"/>
    </xf>
    <xf numFmtId="0" fontId="42" fillId="34" borderId="0" xfId="0" applyFont="1" applyFill="1" applyAlignment="1">
      <alignment vertical="center"/>
    </xf>
    <xf numFmtId="0" fontId="37" fillId="0" borderId="19" xfId="0" applyFont="1" applyFill="1" applyBorder="1" applyAlignment="1">
      <alignment horizontal="left" vertical="center" wrapText="1"/>
    </xf>
    <xf numFmtId="0" fontId="2" fillId="34" borderId="0" xfId="0" applyFont="1" applyFill="1" applyAlignment="1">
      <alignment vertical="center"/>
    </xf>
    <xf numFmtId="0" fontId="43" fillId="0" borderId="19" xfId="0" applyFont="1" applyFill="1" applyBorder="1" applyAlignment="1" quotePrefix="1">
      <alignment horizontal="right" vertical="center" wrapText="1"/>
    </xf>
    <xf numFmtId="0" fontId="43" fillId="0" borderId="19" xfId="0" applyFont="1" applyFill="1" applyBorder="1" applyAlignment="1">
      <alignment horizontal="right" vertical="center" wrapText="1"/>
    </xf>
    <xf numFmtId="0" fontId="43" fillId="0" borderId="19" xfId="0" applyFont="1" applyFill="1" applyBorder="1" applyAlignment="1">
      <alignment horizontal="left" vertical="center" wrapText="1"/>
    </xf>
    <xf numFmtId="0" fontId="8" fillId="0" borderId="19" xfId="0" applyFont="1" applyFill="1" applyBorder="1" applyAlignment="1">
      <alignment horizontal="right" vertical="center" wrapText="1"/>
    </xf>
    <xf numFmtId="0" fontId="42" fillId="0" borderId="19" xfId="0" applyFont="1" applyFill="1" applyBorder="1" applyAlignment="1">
      <alignment horizontal="left" vertical="center" wrapText="1"/>
    </xf>
    <xf numFmtId="3" fontId="49" fillId="35" borderId="0" xfId="0" applyNumberFormat="1" applyFont="1" applyFill="1" applyBorder="1" applyAlignment="1">
      <alignment horizontal="center" vertical="center" wrapText="1"/>
    </xf>
    <xf numFmtId="3" fontId="55" fillId="35" borderId="22" xfId="0" applyNumberFormat="1" applyFont="1" applyFill="1" applyBorder="1" applyAlignment="1">
      <alignment horizontal="center" vertical="center" wrapText="1"/>
    </xf>
    <xf numFmtId="4" fontId="42" fillId="34" borderId="0" xfId="0" applyNumberFormat="1" applyFont="1" applyFill="1" applyAlignment="1">
      <alignment vertical="center"/>
    </xf>
    <xf numFmtId="4" fontId="45" fillId="0" borderId="0" xfId="0" applyNumberFormat="1" applyFont="1" applyFill="1" applyAlignment="1">
      <alignment vertical="center" wrapText="1"/>
    </xf>
    <xf numFmtId="0" fontId="47" fillId="0" borderId="19" xfId="0" applyFont="1" applyFill="1" applyBorder="1" applyAlignment="1">
      <alignment horizontal="center" vertical="center" wrapText="1"/>
    </xf>
    <xf numFmtId="2" fontId="36" fillId="0" borderId="0" xfId="0" applyNumberFormat="1" applyFont="1" applyFill="1" applyAlignment="1">
      <alignment horizontal="left" vertical="center" wrapText="1"/>
    </xf>
    <xf numFmtId="49" fontId="47" fillId="0" borderId="19" xfId="0" applyNumberFormat="1" applyFont="1" applyFill="1" applyBorder="1" applyAlignment="1">
      <alignment horizontal="center" vertical="center" wrapText="1"/>
    </xf>
    <xf numFmtId="0" fontId="36" fillId="0" borderId="0" xfId="0" applyFont="1" applyFill="1" applyAlignment="1">
      <alignment horizontal="left" vertical="center" wrapText="1"/>
    </xf>
    <xf numFmtId="0" fontId="47" fillId="0" borderId="0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center" wrapText="1"/>
    </xf>
    <xf numFmtId="0" fontId="37" fillId="0" borderId="0" xfId="0" applyFont="1" applyFill="1" applyAlignment="1">
      <alignment horizontal="center" vertical="center" wrapText="1"/>
    </xf>
    <xf numFmtId="49" fontId="3" fillId="0" borderId="19" xfId="0" applyNumberFormat="1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99" fillId="0" borderId="0" xfId="0" applyFont="1" applyFill="1" applyBorder="1" applyAlignment="1">
      <alignment horizontal="center" vertical="center" wrapText="1"/>
    </xf>
    <xf numFmtId="49" fontId="42" fillId="36" borderId="19" xfId="0" applyNumberFormat="1" applyFont="1" applyFill="1" applyBorder="1" applyAlignment="1">
      <alignment horizontal="center" vertical="center" wrapText="1"/>
    </xf>
    <xf numFmtId="49" fontId="41" fillId="36" borderId="19" xfId="0" applyNumberFormat="1" applyFont="1" applyFill="1" applyBorder="1" applyAlignment="1">
      <alignment horizontal="left" vertical="center" wrapText="1"/>
    </xf>
    <xf numFmtId="3" fontId="55" fillId="36" borderId="19" xfId="219" applyNumberFormat="1" applyFont="1" applyFill="1" applyBorder="1" applyAlignment="1" quotePrefix="1">
      <alignment horizontal="center" vertical="center" wrapText="1"/>
      <protection/>
    </xf>
    <xf numFmtId="4" fontId="49" fillId="0" borderId="0" xfId="0" applyNumberFormat="1" applyFont="1" applyFill="1" applyBorder="1" applyAlignment="1">
      <alignment horizontal="center" vertical="center" wrapText="1"/>
    </xf>
    <xf numFmtId="0" fontId="41" fillId="36" borderId="19" xfId="0" applyFont="1" applyFill="1" applyBorder="1" applyAlignment="1">
      <alignment horizontal="left" vertical="center" wrapText="1"/>
    </xf>
    <xf numFmtId="49" fontId="45" fillId="36" borderId="19" xfId="0" applyNumberFormat="1" applyFont="1" applyFill="1" applyBorder="1" applyAlignment="1">
      <alignment horizontal="center" vertical="center"/>
    </xf>
    <xf numFmtId="0" fontId="55" fillId="36" borderId="19" xfId="0" applyFont="1" applyFill="1" applyBorder="1" applyAlignment="1">
      <alignment vertical="center"/>
    </xf>
    <xf numFmtId="3" fontId="55" fillId="36" borderId="19" xfId="0" applyNumberFormat="1" applyFont="1" applyFill="1" applyBorder="1" applyAlignment="1">
      <alignment horizontal="center" vertical="center" wrapText="1"/>
    </xf>
    <xf numFmtId="3" fontId="51" fillId="0" borderId="22" xfId="0" applyNumberFormat="1" applyFont="1" applyFill="1" applyBorder="1" applyAlignment="1" quotePrefix="1">
      <alignment horizontal="center" vertical="center" wrapText="1"/>
    </xf>
    <xf numFmtId="3" fontId="55" fillId="0" borderId="22" xfId="0" applyNumberFormat="1" applyFont="1" applyFill="1" applyBorder="1" applyAlignment="1" quotePrefix="1">
      <alignment horizontal="center" vertical="center" wrapText="1"/>
    </xf>
    <xf numFmtId="3" fontId="58" fillId="0" borderId="22" xfId="0" applyNumberFormat="1" applyFont="1" applyFill="1" applyBorder="1" applyAlignment="1">
      <alignment horizontal="center" vertical="center"/>
    </xf>
    <xf numFmtId="3" fontId="44" fillId="0" borderId="20" xfId="0" applyNumberFormat="1" applyFont="1" applyFill="1" applyBorder="1" applyAlignment="1" quotePrefix="1">
      <alignment horizontal="center" vertical="center" wrapText="1"/>
    </xf>
    <xf numFmtId="0" fontId="34" fillId="0" borderId="0" xfId="0" applyFont="1" applyAlignment="1">
      <alignment horizontal="center" vertical="center"/>
    </xf>
    <xf numFmtId="4" fontId="2" fillId="0" borderId="0" xfId="0" applyNumberFormat="1" applyFont="1" applyAlignment="1">
      <alignment vertical="center"/>
    </xf>
    <xf numFmtId="0" fontId="27" fillId="0" borderId="20" xfId="0" applyFont="1" applyBorder="1" applyAlignment="1">
      <alignment horizontal="center" vertical="center" wrapText="1"/>
    </xf>
    <xf numFmtId="0" fontId="27" fillId="0" borderId="24" xfId="0" applyFont="1" applyBorder="1" applyAlignment="1">
      <alignment horizontal="center" vertical="center" wrapText="1"/>
    </xf>
    <xf numFmtId="0" fontId="27" fillId="0" borderId="25" xfId="0" applyFont="1" applyBorder="1" applyAlignment="1">
      <alignment horizontal="center" vertical="center" wrapText="1"/>
    </xf>
    <xf numFmtId="0" fontId="27" fillId="0" borderId="23" xfId="0" applyFont="1" applyFill="1" applyBorder="1" applyAlignment="1">
      <alignment horizontal="center" vertical="center" wrapText="1"/>
    </xf>
    <xf numFmtId="0" fontId="27" fillId="0" borderId="26" xfId="0" applyFont="1" applyFill="1" applyBorder="1" applyAlignment="1">
      <alignment horizontal="center" vertical="center" wrapText="1"/>
    </xf>
    <xf numFmtId="0" fontId="27" fillId="0" borderId="20" xfId="0" applyFont="1" applyFill="1" applyBorder="1" applyAlignment="1">
      <alignment horizontal="center" vertical="center" wrapText="1"/>
    </xf>
    <xf numFmtId="4" fontId="27" fillId="0" borderId="20" xfId="0" applyNumberFormat="1" applyFont="1" applyBorder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27" fillId="0" borderId="27" xfId="0" applyFont="1" applyBorder="1" applyAlignment="1">
      <alignment horizontal="center" vertical="center" wrapText="1"/>
    </xf>
    <xf numFmtId="0" fontId="27" fillId="0" borderId="28" xfId="0" applyFont="1" applyBorder="1" applyAlignment="1">
      <alignment horizontal="center" vertical="center" wrapText="1"/>
    </xf>
    <xf numFmtId="0" fontId="27" fillId="0" borderId="29" xfId="0" applyFont="1" applyBorder="1" applyAlignment="1">
      <alignment horizontal="center" vertical="center" wrapText="1"/>
    </xf>
    <xf numFmtId="0" fontId="27" fillId="0" borderId="30" xfId="0" applyFont="1" applyFill="1" applyBorder="1" applyAlignment="1">
      <alignment horizontal="center" vertical="center" wrapText="1"/>
    </xf>
    <xf numFmtId="0" fontId="27" fillId="0" borderId="31" xfId="0" applyFont="1" applyFill="1" applyBorder="1" applyAlignment="1">
      <alignment horizontal="center" vertical="center" wrapText="1"/>
    </xf>
    <xf numFmtId="0" fontId="27" fillId="0" borderId="29" xfId="0" applyFont="1" applyFill="1" applyBorder="1" applyAlignment="1">
      <alignment horizontal="center" vertical="center" wrapText="1"/>
    </xf>
    <xf numFmtId="0" fontId="27" fillId="0" borderId="27" xfId="0" applyFont="1" applyFill="1" applyBorder="1" applyAlignment="1">
      <alignment horizontal="center" vertical="center" wrapText="1"/>
    </xf>
    <xf numFmtId="4" fontId="27" fillId="0" borderId="27" xfId="0" applyNumberFormat="1" applyFont="1" applyBorder="1" applyAlignment="1">
      <alignment horizontal="center" vertical="center" wrapText="1"/>
    </xf>
    <xf numFmtId="0" fontId="27" fillId="0" borderId="24" xfId="0" applyFont="1" applyFill="1" applyBorder="1" applyAlignment="1">
      <alignment horizontal="center" vertical="center" wrapText="1"/>
    </xf>
    <xf numFmtId="0" fontId="27" fillId="0" borderId="24" xfId="0" applyFont="1" applyFill="1" applyBorder="1" applyAlignment="1">
      <alignment horizontal="center" vertical="center" wrapText="1"/>
    </xf>
    <xf numFmtId="0" fontId="27" fillId="0" borderId="21" xfId="0" applyFont="1" applyFill="1" applyBorder="1" applyAlignment="1">
      <alignment horizontal="center" vertical="center" wrapText="1"/>
    </xf>
    <xf numFmtId="0" fontId="27" fillId="0" borderId="27" xfId="0" applyFont="1" applyFill="1" applyBorder="1" applyAlignment="1">
      <alignment horizontal="center" vertical="center" wrapText="1"/>
    </xf>
    <xf numFmtId="0" fontId="27" fillId="0" borderId="28" xfId="0" applyFont="1" applyFill="1" applyBorder="1" applyAlignment="1">
      <alignment horizontal="center" vertical="center" wrapText="1"/>
    </xf>
    <xf numFmtId="0" fontId="27" fillId="0" borderId="30" xfId="0" applyFont="1" applyBorder="1" applyAlignment="1">
      <alignment horizontal="center" vertical="center" wrapText="1"/>
    </xf>
    <xf numFmtId="0" fontId="27" fillId="0" borderId="32" xfId="0" applyFont="1" applyBorder="1" applyAlignment="1">
      <alignment horizontal="center" vertical="center" wrapText="1"/>
    </xf>
    <xf numFmtId="0" fontId="27" fillId="0" borderId="21" xfId="0" applyFont="1" applyBorder="1" applyAlignment="1">
      <alignment horizontal="center" vertical="center" wrapText="1"/>
    </xf>
    <xf numFmtId="0" fontId="27" fillId="0" borderId="21" xfId="0" applyFont="1" applyFill="1" applyBorder="1" applyAlignment="1">
      <alignment horizontal="center" vertical="center" wrapText="1"/>
    </xf>
    <xf numFmtId="0" fontId="27" fillId="0" borderId="32" xfId="0" applyFont="1" applyFill="1" applyBorder="1" applyAlignment="1">
      <alignment horizontal="center" vertical="center" wrapText="1"/>
    </xf>
    <xf numFmtId="4" fontId="27" fillId="0" borderId="21" xfId="0" applyNumberFormat="1" applyFont="1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4" fontId="33" fillId="0" borderId="19" xfId="0" applyNumberFormat="1" applyFont="1" applyBorder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4" fillId="0" borderId="19" xfId="0" applyFont="1" applyFill="1" applyBorder="1" applyAlignment="1">
      <alignment vertical="center"/>
    </xf>
    <xf numFmtId="0" fontId="9" fillId="0" borderId="19" xfId="0" applyFont="1" applyFill="1" applyBorder="1" applyAlignment="1">
      <alignment horizontal="right" vertical="center" wrapText="1"/>
    </xf>
    <xf numFmtId="0" fontId="2" fillId="0" borderId="21" xfId="0" applyFont="1" applyBorder="1" applyAlignment="1">
      <alignment vertical="center" wrapText="1"/>
    </xf>
    <xf numFmtId="0" fontId="2" fillId="0" borderId="30" xfId="0" applyFont="1" applyBorder="1" applyAlignment="1">
      <alignment vertical="center" wrapText="1"/>
    </xf>
    <xf numFmtId="4" fontId="2" fillId="0" borderId="23" xfId="0" applyNumberFormat="1" applyFont="1" applyFill="1" applyBorder="1" applyAlignment="1">
      <alignment horizontal="center" vertical="center" wrapText="1"/>
    </xf>
    <xf numFmtId="4" fontId="2" fillId="0" borderId="30" xfId="0" applyNumberFormat="1" applyFont="1" applyFill="1" applyBorder="1" applyAlignment="1">
      <alignment vertical="center" wrapText="1"/>
    </xf>
    <xf numFmtId="4" fontId="2" fillId="0" borderId="23" xfId="0" applyNumberFormat="1" applyFont="1" applyFill="1" applyBorder="1" applyAlignment="1">
      <alignment horizontal="right" vertical="center" wrapText="1"/>
    </xf>
    <xf numFmtId="4" fontId="2" fillId="0" borderId="21" xfId="0" applyNumberFormat="1" applyFont="1" applyFill="1" applyBorder="1" applyAlignment="1">
      <alignment horizontal="right" vertical="center" wrapText="1"/>
    </xf>
    <xf numFmtId="4" fontId="2" fillId="0" borderId="21" xfId="0" applyNumberFormat="1" applyFont="1" applyFill="1" applyBorder="1" applyAlignment="1">
      <alignment vertical="center" wrapText="1"/>
    </xf>
    <xf numFmtId="4" fontId="2" fillId="0" borderId="19" xfId="0" applyNumberFormat="1" applyFont="1" applyBorder="1" applyAlignment="1">
      <alignment vertical="center" wrapText="1"/>
    </xf>
    <xf numFmtId="4" fontId="2" fillId="0" borderId="19" xfId="0" applyNumberFormat="1" applyFont="1" applyFill="1" applyBorder="1" applyAlignment="1">
      <alignment vertical="center" wrapText="1"/>
    </xf>
    <xf numFmtId="4" fontId="2" fillId="0" borderId="19" xfId="0" applyNumberFormat="1" applyFont="1" applyFill="1" applyBorder="1" applyAlignment="1">
      <alignment horizontal="right" vertical="center" wrapText="1"/>
    </xf>
    <xf numFmtId="0" fontId="4" fillId="0" borderId="19" xfId="0" applyFont="1" applyBorder="1" applyAlignment="1">
      <alignment horizontal="center" vertical="center"/>
    </xf>
    <xf numFmtId="0" fontId="50" fillId="0" borderId="19" xfId="0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4" fontId="4" fillId="0" borderId="19" xfId="0" applyNumberFormat="1" applyFont="1" applyFill="1" applyBorder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19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left" vertical="center"/>
    </xf>
    <xf numFmtId="0" fontId="2" fillId="0" borderId="19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3" fontId="55" fillId="0" borderId="22" xfId="0" applyNumberFormat="1" applyFont="1" applyFill="1" applyBorder="1" applyAlignment="1">
      <alignment horizontal="center" vertical="center" wrapText="1"/>
    </xf>
    <xf numFmtId="3" fontId="44" fillId="0" borderId="22" xfId="0" applyNumberFormat="1" applyFont="1" applyFill="1" applyBorder="1" applyAlignment="1">
      <alignment horizontal="center" vertical="center"/>
    </xf>
    <xf numFmtId="3" fontId="49" fillId="0" borderId="22" xfId="0" applyNumberFormat="1" applyFont="1" applyFill="1" applyBorder="1" applyAlignment="1">
      <alignment horizontal="center" vertical="center" wrapText="1"/>
    </xf>
  </cellXfs>
  <cellStyles count="551">
    <cellStyle name="Normal" xfId="0"/>
    <cellStyle name="20% - Акцент1" xfId="15"/>
    <cellStyle name="20% - Акцент1 2" xfId="16"/>
    <cellStyle name="20% - Акцент1 2 2" xfId="17"/>
    <cellStyle name="20% - Акцент1 2 3" xfId="18"/>
    <cellStyle name="20% - Акцент1 3" xfId="19"/>
    <cellStyle name="20% - Акцент1 4" xfId="20"/>
    <cellStyle name="20% - Акцент2" xfId="21"/>
    <cellStyle name="20% - Акцент2 2" xfId="22"/>
    <cellStyle name="20% - Акцент2 2 2" xfId="23"/>
    <cellStyle name="20% - Акцент2 2 3" xfId="24"/>
    <cellStyle name="20% - Акцент2 3" xfId="25"/>
    <cellStyle name="20% - Акцент2 4" xfId="26"/>
    <cellStyle name="20% - Акцент3" xfId="27"/>
    <cellStyle name="20% - Акцент3 2" xfId="28"/>
    <cellStyle name="20% - Акцент3 2 2" xfId="29"/>
    <cellStyle name="20% - Акцент3 2 3" xfId="30"/>
    <cellStyle name="20% - Акцент3 3" xfId="31"/>
    <cellStyle name="20% - Акцент3 4" xfId="32"/>
    <cellStyle name="20% - Акцент4" xfId="33"/>
    <cellStyle name="20% - Акцент4 2" xfId="34"/>
    <cellStyle name="20% - Акцент4 2 2" xfId="35"/>
    <cellStyle name="20% - Акцент4 2 3" xfId="36"/>
    <cellStyle name="20% - Акцент4 3" xfId="37"/>
    <cellStyle name="20% - Акцент4 4" xfId="38"/>
    <cellStyle name="20% - Акцент5" xfId="39"/>
    <cellStyle name="20% - Акцент5 2" xfId="40"/>
    <cellStyle name="20% - Акцент5 2 2" xfId="41"/>
    <cellStyle name="20% - Акцент5 2 3" xfId="42"/>
    <cellStyle name="20% - Акцент5 3" xfId="43"/>
    <cellStyle name="20% - Акцент5 4" xfId="44"/>
    <cellStyle name="20% - Акцент6" xfId="45"/>
    <cellStyle name="20% - Акцент6 2" xfId="46"/>
    <cellStyle name="20% - Акцент6 2 2" xfId="47"/>
    <cellStyle name="20% - Акцент6 2 3" xfId="48"/>
    <cellStyle name="20% - Акцент6 3" xfId="49"/>
    <cellStyle name="20% - Акцент6 4" xfId="50"/>
    <cellStyle name="40% - Акцент1" xfId="51"/>
    <cellStyle name="40% - Акцент1 2" xfId="52"/>
    <cellStyle name="40% - Акцент1 2 2" xfId="53"/>
    <cellStyle name="40% - Акцент1 2 3" xfId="54"/>
    <cellStyle name="40% - Акцент1 3" xfId="55"/>
    <cellStyle name="40% - Акцент1 4" xfId="56"/>
    <cellStyle name="40% - Акцент2" xfId="57"/>
    <cellStyle name="40% - Акцент2 2" xfId="58"/>
    <cellStyle name="40% - Акцент2 2 2" xfId="59"/>
    <cellStyle name="40% - Акцент2 2 3" xfId="60"/>
    <cellStyle name="40% - Акцент2 3" xfId="61"/>
    <cellStyle name="40% - Акцент2 4" xfId="62"/>
    <cellStyle name="40% - Акцент3" xfId="63"/>
    <cellStyle name="40% - Акцент3 2" xfId="64"/>
    <cellStyle name="40% - Акцент3 2 2" xfId="65"/>
    <cellStyle name="40% - Акцент3 2 3" xfId="66"/>
    <cellStyle name="40% - Акцент3 3" xfId="67"/>
    <cellStyle name="40% - Акцент3 4" xfId="68"/>
    <cellStyle name="40% - Акцент4" xfId="69"/>
    <cellStyle name="40% - Акцент4 2" xfId="70"/>
    <cellStyle name="40% - Акцент4 2 2" xfId="71"/>
    <cellStyle name="40% - Акцент4 2 3" xfId="72"/>
    <cellStyle name="40% - Акцент4 3" xfId="73"/>
    <cellStyle name="40% - Акцент4 4" xfId="74"/>
    <cellStyle name="40% - Акцент5" xfId="75"/>
    <cellStyle name="40% - Акцент5 2" xfId="76"/>
    <cellStyle name="40% - Акцент5 2 2" xfId="77"/>
    <cellStyle name="40% - Акцент5 2 3" xfId="78"/>
    <cellStyle name="40% - Акцент5 3" xfId="79"/>
    <cellStyle name="40% - Акцент5 4" xfId="80"/>
    <cellStyle name="40% - Акцент6" xfId="81"/>
    <cellStyle name="40% - Акцент6 2" xfId="82"/>
    <cellStyle name="40% - Акцент6 2 2" xfId="83"/>
    <cellStyle name="40% - Акцент6 2 3" xfId="84"/>
    <cellStyle name="40% - Акцент6 3" xfId="85"/>
    <cellStyle name="40% - Акцент6 4" xfId="86"/>
    <cellStyle name="60% - Акцент1" xfId="87"/>
    <cellStyle name="60% - Акцент1 2" xfId="88"/>
    <cellStyle name="60% - Акцент1 3" xfId="89"/>
    <cellStyle name="60% - Акцент1 4" xfId="90"/>
    <cellStyle name="60% - Акцент2" xfId="91"/>
    <cellStyle name="60% - Акцент2 2" xfId="92"/>
    <cellStyle name="60% - Акцент2 3" xfId="93"/>
    <cellStyle name="60% - Акцент2 4" xfId="94"/>
    <cellStyle name="60% - Акцент3" xfId="95"/>
    <cellStyle name="60% - Акцент3 2" xfId="96"/>
    <cellStyle name="60% - Акцент3 3" xfId="97"/>
    <cellStyle name="60% - Акцент3 4" xfId="98"/>
    <cellStyle name="60% - Акцент4" xfId="99"/>
    <cellStyle name="60% - Акцент4 2" xfId="100"/>
    <cellStyle name="60% - Акцент4 3" xfId="101"/>
    <cellStyle name="60% - Акцент4 4" xfId="102"/>
    <cellStyle name="60% - Акцент5" xfId="103"/>
    <cellStyle name="60% - Акцент5 2" xfId="104"/>
    <cellStyle name="60% - Акцент5 3" xfId="105"/>
    <cellStyle name="60% - Акцент5 4" xfId="106"/>
    <cellStyle name="60% - Акцент6" xfId="107"/>
    <cellStyle name="60% - Акцент6 2" xfId="108"/>
    <cellStyle name="60% - Акцент6 3" xfId="109"/>
    <cellStyle name="60% - Акцент6 4" xfId="110"/>
    <cellStyle name="Normal_Sheet1" xfId="111"/>
    <cellStyle name="Акцент1" xfId="112"/>
    <cellStyle name="Акцент1 2" xfId="113"/>
    <cellStyle name="Акцент1 3" xfId="114"/>
    <cellStyle name="Акцент1 4" xfId="115"/>
    <cellStyle name="Акцент1 5" xfId="116"/>
    <cellStyle name="Акцент2" xfId="117"/>
    <cellStyle name="Акцент2 2" xfId="118"/>
    <cellStyle name="Акцент2 3" xfId="119"/>
    <cellStyle name="Акцент2 4" xfId="120"/>
    <cellStyle name="Акцент2 5" xfId="121"/>
    <cellStyle name="Акцент3" xfId="122"/>
    <cellStyle name="Акцент3 2" xfId="123"/>
    <cellStyle name="Акцент3 3" xfId="124"/>
    <cellStyle name="Акцент3 4" xfId="125"/>
    <cellStyle name="Акцент3 5" xfId="126"/>
    <cellStyle name="Акцент4" xfId="127"/>
    <cellStyle name="Акцент4 2" xfId="128"/>
    <cellStyle name="Акцент4 3" xfId="129"/>
    <cellStyle name="Акцент4 4" xfId="130"/>
    <cellStyle name="Акцент4 5" xfId="131"/>
    <cellStyle name="Акцент5" xfId="132"/>
    <cellStyle name="Акцент5 2" xfId="133"/>
    <cellStyle name="Акцент5 3" xfId="134"/>
    <cellStyle name="Акцент5 4" xfId="135"/>
    <cellStyle name="Акцент5 5" xfId="136"/>
    <cellStyle name="Акцент6" xfId="137"/>
    <cellStyle name="Акцент6 2" xfId="138"/>
    <cellStyle name="Акцент6 3" xfId="139"/>
    <cellStyle name="Акцент6 4" xfId="140"/>
    <cellStyle name="Акцент6 5" xfId="141"/>
    <cellStyle name="Ввод " xfId="142"/>
    <cellStyle name="Ввод  2" xfId="143"/>
    <cellStyle name="Ввод  3" xfId="144"/>
    <cellStyle name="Ввод  4" xfId="145"/>
    <cellStyle name="Ввод  5" xfId="146"/>
    <cellStyle name="Вывод" xfId="147"/>
    <cellStyle name="Вывод 2" xfId="148"/>
    <cellStyle name="Вывод 3" xfId="149"/>
    <cellStyle name="Вывод 3 2" xfId="150"/>
    <cellStyle name="Вывод 4" xfId="151"/>
    <cellStyle name="Вычисление" xfId="152"/>
    <cellStyle name="Вычисление 2" xfId="153"/>
    <cellStyle name="Вычисление 3" xfId="154"/>
    <cellStyle name="Вычисление 3 2" xfId="155"/>
    <cellStyle name="Вычисление 4" xfId="156"/>
    <cellStyle name="Hyperlink" xfId="157"/>
    <cellStyle name="Гиперссылка 2" xfId="158"/>
    <cellStyle name="Гиперссылка 2 2" xfId="159"/>
    <cellStyle name="Гиперссылка 2 3" xfId="160"/>
    <cellStyle name="Currency" xfId="161"/>
    <cellStyle name="Currency [0]" xfId="162"/>
    <cellStyle name="Заголовок 1" xfId="163"/>
    <cellStyle name="Заголовок 1 2" xfId="164"/>
    <cellStyle name="Заголовок 1 3" xfId="165"/>
    <cellStyle name="Заголовок 1 3 2" xfId="166"/>
    <cellStyle name="Заголовок 1 4" xfId="167"/>
    <cellStyle name="Заголовок 1 4 2" xfId="168"/>
    <cellStyle name="Заголовок 2" xfId="169"/>
    <cellStyle name="Заголовок 2 2" xfId="170"/>
    <cellStyle name="Заголовок 2 3" xfId="171"/>
    <cellStyle name="Заголовок 2 3 2" xfId="172"/>
    <cellStyle name="Заголовок 2 4" xfId="173"/>
    <cellStyle name="Заголовок 2 4 2" xfId="174"/>
    <cellStyle name="Заголовок 3" xfId="175"/>
    <cellStyle name="Заголовок 3 2" xfId="176"/>
    <cellStyle name="Заголовок 3 3" xfId="177"/>
    <cellStyle name="Заголовок 3 3 2" xfId="178"/>
    <cellStyle name="Заголовок 3 4" xfId="179"/>
    <cellStyle name="Заголовок 3 4 2" xfId="180"/>
    <cellStyle name="Заголовок 4" xfId="181"/>
    <cellStyle name="Заголовок 4 2" xfId="182"/>
    <cellStyle name="Заголовок 4 3" xfId="183"/>
    <cellStyle name="Заголовок 4 3 2" xfId="184"/>
    <cellStyle name="Заголовок 4 4" xfId="185"/>
    <cellStyle name="Заголовок 4 4 2" xfId="186"/>
    <cellStyle name="Итог" xfId="187"/>
    <cellStyle name="Итог 2" xfId="188"/>
    <cellStyle name="Итог 3" xfId="189"/>
    <cellStyle name="Итог 4" xfId="190"/>
    <cellStyle name="Итог 5" xfId="191"/>
    <cellStyle name="Контрольная ячейка" xfId="192"/>
    <cellStyle name="Контрольная ячейка 2" xfId="193"/>
    <cellStyle name="Контрольная ячейка 3" xfId="194"/>
    <cellStyle name="Контрольная ячейка 4" xfId="195"/>
    <cellStyle name="Контрольная ячейка 5" xfId="196"/>
    <cellStyle name="Название" xfId="197"/>
    <cellStyle name="Название 2" xfId="198"/>
    <cellStyle name="Название 3" xfId="199"/>
    <cellStyle name="Название 3 2" xfId="200"/>
    <cellStyle name="Название 3 3" xfId="201"/>
    <cellStyle name="Название 4" xfId="202"/>
    <cellStyle name="Название 4 2" xfId="203"/>
    <cellStyle name="Нейтральный" xfId="204"/>
    <cellStyle name="Нейтральный 2" xfId="205"/>
    <cellStyle name="Нейтральный 3" xfId="206"/>
    <cellStyle name="Нейтральный 4" xfId="207"/>
    <cellStyle name="Нейтральный 5" xfId="208"/>
    <cellStyle name="Обычный 10" xfId="209"/>
    <cellStyle name="Обычный 11" xfId="210"/>
    <cellStyle name="Обычный 12" xfId="211"/>
    <cellStyle name="Обычный 13" xfId="212"/>
    <cellStyle name="Обычный 14" xfId="213"/>
    <cellStyle name="Обычный 15" xfId="214"/>
    <cellStyle name="Обычный 16" xfId="215"/>
    <cellStyle name="Обычный 17" xfId="216"/>
    <cellStyle name="Обычный 18" xfId="217"/>
    <cellStyle name="Обычный 19" xfId="218"/>
    <cellStyle name="Обычный 2" xfId="219"/>
    <cellStyle name="Обычный 2 10" xfId="220"/>
    <cellStyle name="Обычный 2 11" xfId="221"/>
    <cellStyle name="Обычный 2 12" xfId="222"/>
    <cellStyle name="Обычный 2 13" xfId="223"/>
    <cellStyle name="Обычный 2 14" xfId="224"/>
    <cellStyle name="Обычный 2 15" xfId="225"/>
    <cellStyle name="Обычный 2 16" xfId="226"/>
    <cellStyle name="Обычный 2 17" xfId="227"/>
    <cellStyle name="Обычный 2 18" xfId="228"/>
    <cellStyle name="Обычный 2 19" xfId="229"/>
    <cellStyle name="Обычный 2 2" xfId="230"/>
    <cellStyle name="Обычный 2 2 2" xfId="231"/>
    <cellStyle name="Обычный 2 2 2 2" xfId="232"/>
    <cellStyle name="Обычный 2 20" xfId="233"/>
    <cellStyle name="Обычный 2 21" xfId="234"/>
    <cellStyle name="Обычный 2 22" xfId="235"/>
    <cellStyle name="Обычный 2 23" xfId="236"/>
    <cellStyle name="Обычный 2 3" xfId="237"/>
    <cellStyle name="Обычный 2 3 2" xfId="238"/>
    <cellStyle name="Обычный 2 3 3" xfId="239"/>
    <cellStyle name="Обычный 2 4" xfId="240"/>
    <cellStyle name="Обычный 2 4 2" xfId="241"/>
    <cellStyle name="Обычный 2 4 3" xfId="242"/>
    <cellStyle name="Обычный 2 5" xfId="243"/>
    <cellStyle name="Обычный 2 6" xfId="244"/>
    <cellStyle name="Обычный 2 7" xfId="245"/>
    <cellStyle name="Обычный 2 8" xfId="246"/>
    <cellStyle name="Обычный 2 9" xfId="247"/>
    <cellStyle name="Обычный 20" xfId="248"/>
    <cellStyle name="Обычный 21" xfId="249"/>
    <cellStyle name="Обычный 22" xfId="250"/>
    <cellStyle name="Обычный 23" xfId="251"/>
    <cellStyle name="Обычный 23 2" xfId="252"/>
    <cellStyle name="Обычный 24" xfId="253"/>
    <cellStyle name="Обычный 25" xfId="254"/>
    <cellStyle name="Обычный 26" xfId="255"/>
    <cellStyle name="Обычный 27" xfId="256"/>
    <cellStyle name="Обычный 28" xfId="257"/>
    <cellStyle name="Обычный 29" xfId="258"/>
    <cellStyle name="Обычный 3" xfId="259"/>
    <cellStyle name="Обычный 3 2" xfId="260"/>
    <cellStyle name="Обычный 3 2 2" xfId="261"/>
    <cellStyle name="Обычный 3 2 2 2" xfId="262"/>
    <cellStyle name="Обычный 3 2 3" xfId="263"/>
    <cellStyle name="Обычный 3 2 3 2" xfId="264"/>
    <cellStyle name="Обычный 3 2 4" xfId="265"/>
    <cellStyle name="Обычный 3 3" xfId="266"/>
    <cellStyle name="Обычный 3 3 2" xfId="267"/>
    <cellStyle name="Обычный 3 3 2 2" xfId="268"/>
    <cellStyle name="Обычный 3 3 3" xfId="269"/>
    <cellStyle name="Обычный 3 3 3 2" xfId="270"/>
    <cellStyle name="Обычный 3 3 4" xfId="271"/>
    <cellStyle name="Обычный 3 3 5" xfId="272"/>
    <cellStyle name="Обычный 3 4" xfId="273"/>
    <cellStyle name="Обычный 3 4 2" xfId="274"/>
    <cellStyle name="Обычный 3 5" xfId="275"/>
    <cellStyle name="Обычный 3 6" xfId="276"/>
    <cellStyle name="Обычный 30" xfId="277"/>
    <cellStyle name="Обычный 31" xfId="278"/>
    <cellStyle name="Обычный 32" xfId="279"/>
    <cellStyle name="Обычный 33" xfId="280"/>
    <cellStyle name="Обычный 34" xfId="281"/>
    <cellStyle name="Обычный 34 2" xfId="282"/>
    <cellStyle name="Обычный 34 3" xfId="283"/>
    <cellStyle name="Обычный 35" xfId="284"/>
    <cellStyle name="Обычный 35 2" xfId="285"/>
    <cellStyle name="Обычный 35 3" xfId="286"/>
    <cellStyle name="Обычный 35 3 2" xfId="287"/>
    <cellStyle name="Обычный 35 4" xfId="288"/>
    <cellStyle name="Обычный 36" xfId="289"/>
    <cellStyle name="Обычный 37" xfId="290"/>
    <cellStyle name="Обычный 4" xfId="291"/>
    <cellStyle name="Обычный 4 2" xfId="292"/>
    <cellStyle name="Обычный 4 2 2" xfId="293"/>
    <cellStyle name="Обычный 4 2 2 2" xfId="294"/>
    <cellStyle name="Обычный 4 2 2 2 2" xfId="295"/>
    <cellStyle name="Обычный 4 2 2 3" xfId="296"/>
    <cellStyle name="Обычный 4 2 2 3 2" xfId="297"/>
    <cellStyle name="Обычный 4 2 2 4" xfId="298"/>
    <cellStyle name="Обычный 4 2 3" xfId="299"/>
    <cellStyle name="Обычный 4 2 3 2" xfId="300"/>
    <cellStyle name="Обычный 4 2 4" xfId="301"/>
    <cellStyle name="Обычный 4 2 4 2" xfId="302"/>
    <cellStyle name="Обычный 4 2 5" xfId="303"/>
    <cellStyle name="Обычный 4 3" xfId="304"/>
    <cellStyle name="Обычный 4 3 2" xfId="305"/>
    <cellStyle name="Обычный 4 3 2 2" xfId="306"/>
    <cellStyle name="Обычный 4 3 2 2 2" xfId="307"/>
    <cellStyle name="Обычный 4 3 2 3" xfId="308"/>
    <cellStyle name="Обычный 4 3 2 3 2" xfId="309"/>
    <cellStyle name="Обычный 4 3 2 4" xfId="310"/>
    <cellStyle name="Обычный 4 4" xfId="311"/>
    <cellStyle name="Обычный 4 4 2" xfId="312"/>
    <cellStyle name="Обычный 4 4 2 2" xfId="313"/>
    <cellStyle name="Обычный 4 4 3" xfId="314"/>
    <cellStyle name="Обычный 4 4 3 2" xfId="315"/>
    <cellStyle name="Обычный 4 4 4" xfId="316"/>
    <cellStyle name="Обычный 4 5" xfId="317"/>
    <cellStyle name="Обычный 4 5 2" xfId="318"/>
    <cellStyle name="Обычный 4 6" xfId="319"/>
    <cellStyle name="Обычный 4 6 2" xfId="320"/>
    <cellStyle name="Обычный 4 7" xfId="321"/>
    <cellStyle name="Обычный 4 8" xfId="322"/>
    <cellStyle name="Обычный 5" xfId="323"/>
    <cellStyle name="Обычный 5 2" xfId="324"/>
    <cellStyle name="Обычный 5 2 2" xfId="325"/>
    <cellStyle name="Обычный 5 2 2 2" xfId="326"/>
    <cellStyle name="Обычный 5 2 2 2 2" xfId="327"/>
    <cellStyle name="Обычный 5 2 2 2 2 2" xfId="328"/>
    <cellStyle name="Обычный 5 2 2 2 3" xfId="329"/>
    <cellStyle name="Обычный 5 2 2 2 3 2" xfId="330"/>
    <cellStyle name="Обычный 5 2 2 2 4" xfId="331"/>
    <cellStyle name="Обычный 5 2 3" xfId="332"/>
    <cellStyle name="Обычный 5 2 3 2" xfId="333"/>
    <cellStyle name="Обычный 5 2 3 2 2" xfId="334"/>
    <cellStyle name="Обычный 5 2 3 3" xfId="335"/>
    <cellStyle name="Обычный 5 2 3 3 2" xfId="336"/>
    <cellStyle name="Обычный 5 2 3 4" xfId="337"/>
    <cellStyle name="Обычный 5 2 4" xfId="338"/>
    <cellStyle name="Обычный 5 2 4 2" xfId="339"/>
    <cellStyle name="Обычный 5 2 5" xfId="340"/>
    <cellStyle name="Обычный 5 2 5 2" xfId="341"/>
    <cellStyle name="Обычный 5 2 6" xfId="342"/>
    <cellStyle name="Обычный 5 3" xfId="343"/>
    <cellStyle name="Обычный 5 3 2" xfId="344"/>
    <cellStyle name="Обычный 5 3 2 2" xfId="345"/>
    <cellStyle name="Обычный 5 3 2 2 2" xfId="346"/>
    <cellStyle name="Обычный 5 3 2 3" xfId="347"/>
    <cellStyle name="Обычный 5 3 2 3 2" xfId="348"/>
    <cellStyle name="Обычный 5 3 2 4" xfId="349"/>
    <cellStyle name="Обычный 5 4" xfId="350"/>
    <cellStyle name="Обычный 5 4 2" xfId="351"/>
    <cellStyle name="Обычный 5 4 2 2" xfId="352"/>
    <cellStyle name="Обычный 5 4 3" xfId="353"/>
    <cellStyle name="Обычный 5 4 3 2" xfId="354"/>
    <cellStyle name="Обычный 5 4 4" xfId="355"/>
    <cellStyle name="Обычный 5 5" xfId="356"/>
    <cellStyle name="Обычный 5 5 2" xfId="357"/>
    <cellStyle name="Обычный 5 6" xfId="358"/>
    <cellStyle name="Обычный 5 6 2" xfId="359"/>
    <cellStyle name="Обычный 5 7" xfId="360"/>
    <cellStyle name="Обычный 5 8" xfId="361"/>
    <cellStyle name="Обычный 5 9" xfId="362"/>
    <cellStyle name="Обычный 6" xfId="363"/>
    <cellStyle name="Обычный 6 2" xfId="364"/>
    <cellStyle name="Обычный 6 2 2" xfId="365"/>
    <cellStyle name="Обычный 6 2 2 2" xfId="366"/>
    <cellStyle name="Обычный 6 2 2 2 2" xfId="367"/>
    <cellStyle name="Обычный 6 2 2 3" xfId="368"/>
    <cellStyle name="Обычный 6 2 2 3 2" xfId="369"/>
    <cellStyle name="Обычный 6 2 2 4" xfId="370"/>
    <cellStyle name="Обычный 6 2 3" xfId="371"/>
    <cellStyle name="Обычный 6 2 3 2" xfId="372"/>
    <cellStyle name="Обычный 6 2 4" xfId="373"/>
    <cellStyle name="Обычный 6 2 4 2" xfId="374"/>
    <cellStyle name="Обычный 6 2 5" xfId="375"/>
    <cellStyle name="Обычный 6 3" xfId="376"/>
    <cellStyle name="Обычный 6 3 2" xfId="377"/>
    <cellStyle name="Обычный 6 3 2 2" xfId="378"/>
    <cellStyle name="Обычный 6 3 2 2 2" xfId="379"/>
    <cellStyle name="Обычный 6 3 2 3" xfId="380"/>
    <cellStyle name="Обычный 6 3 2 3 2" xfId="381"/>
    <cellStyle name="Обычный 6 3 2 4" xfId="382"/>
    <cellStyle name="Обычный 6 4" xfId="383"/>
    <cellStyle name="Обычный 6 4 2" xfId="384"/>
    <cellStyle name="Обычный 6 4 2 2" xfId="385"/>
    <cellStyle name="Обычный 6 4 3" xfId="386"/>
    <cellStyle name="Обычный 6 4 3 2" xfId="387"/>
    <cellStyle name="Обычный 6 4 4" xfId="388"/>
    <cellStyle name="Обычный 6 5" xfId="389"/>
    <cellStyle name="Обычный 6 5 2" xfId="390"/>
    <cellStyle name="Обычный 6 6" xfId="391"/>
    <cellStyle name="Обычный 6 6 2" xfId="392"/>
    <cellStyle name="Обычный 6 7" xfId="393"/>
    <cellStyle name="Обычный 6 8" xfId="394"/>
    <cellStyle name="Обычный 7" xfId="395"/>
    <cellStyle name="Обычный 7 2" xfId="396"/>
    <cellStyle name="Обычный 7 3" xfId="397"/>
    <cellStyle name="Обычный 7 4" xfId="398"/>
    <cellStyle name="Обычный 7 5" xfId="399"/>
    <cellStyle name="Обычный 7 5 2" xfId="400"/>
    <cellStyle name="Обычный 8" xfId="401"/>
    <cellStyle name="Обычный 8 2" xfId="402"/>
    <cellStyle name="Обычный 9" xfId="403"/>
    <cellStyle name="Followed Hyperlink" xfId="404"/>
    <cellStyle name="Плохой" xfId="405"/>
    <cellStyle name="Плохой 2" xfId="406"/>
    <cellStyle name="Плохой 3" xfId="407"/>
    <cellStyle name="Плохой 4" xfId="408"/>
    <cellStyle name="Плохой 5" xfId="409"/>
    <cellStyle name="Пояснение" xfId="410"/>
    <cellStyle name="Пояснение 2" xfId="411"/>
    <cellStyle name="Пояснение 3" xfId="412"/>
    <cellStyle name="Пояснение 4" xfId="413"/>
    <cellStyle name="Пояснение 5" xfId="414"/>
    <cellStyle name="Примечание" xfId="415"/>
    <cellStyle name="Примечание 2" xfId="416"/>
    <cellStyle name="Примечание 2 2" xfId="417"/>
    <cellStyle name="Примечание 3" xfId="418"/>
    <cellStyle name="Примечание 4" xfId="419"/>
    <cellStyle name="Примечание 4 2" xfId="420"/>
    <cellStyle name="Примечание 4 3" xfId="421"/>
    <cellStyle name="Примечание 4 3 2" xfId="422"/>
    <cellStyle name="Примечание 4 3 3" xfId="423"/>
    <cellStyle name="Примечание 4 3 4" xfId="424"/>
    <cellStyle name="Примечание 4 4" xfId="425"/>
    <cellStyle name="Percent" xfId="426"/>
    <cellStyle name="Процентный 2" xfId="427"/>
    <cellStyle name="Процентный 3" xfId="428"/>
    <cellStyle name="Связанная ячейка" xfId="429"/>
    <cellStyle name="Связанная ячейка 2" xfId="430"/>
    <cellStyle name="Связанная ячейка 3" xfId="431"/>
    <cellStyle name="Связанная ячейка 4" xfId="432"/>
    <cellStyle name="Связанная ячейка 5" xfId="433"/>
    <cellStyle name="Текст предупреждения" xfId="434"/>
    <cellStyle name="Текст предупреждения 2" xfId="435"/>
    <cellStyle name="Текст предупреждения 3" xfId="436"/>
    <cellStyle name="Текст предупреждения 4" xfId="437"/>
    <cellStyle name="Текст предупреждения 5" xfId="438"/>
    <cellStyle name="Comma" xfId="439"/>
    <cellStyle name="Comma [0]" xfId="440"/>
    <cellStyle name="Финансовый 2" xfId="441"/>
    <cellStyle name="Финансовый 2 10" xfId="442"/>
    <cellStyle name="Финансовый 2 11" xfId="443"/>
    <cellStyle name="Финансовый 2 12" xfId="444"/>
    <cellStyle name="Финансовый 2 13" xfId="445"/>
    <cellStyle name="Финансовый 2 14" xfId="446"/>
    <cellStyle name="Финансовый 2 15" xfId="447"/>
    <cellStyle name="Финансовый 2 16" xfId="448"/>
    <cellStyle name="Финансовый 2 17" xfId="449"/>
    <cellStyle name="Финансовый 2 18" xfId="450"/>
    <cellStyle name="Финансовый 2 19" xfId="451"/>
    <cellStyle name="Финансовый 2 2" xfId="452"/>
    <cellStyle name="Финансовый 2 2 2" xfId="453"/>
    <cellStyle name="Финансовый 2 2 2 2" xfId="454"/>
    <cellStyle name="Финансовый 2 2 2 3" xfId="455"/>
    <cellStyle name="Финансовый 2 2 2 3 2" xfId="456"/>
    <cellStyle name="Финансовый 2 2 2 3 3" xfId="457"/>
    <cellStyle name="Финансовый 2 2 2 3 4" xfId="458"/>
    <cellStyle name="Финансовый 2 2 2 4" xfId="459"/>
    <cellStyle name="Финансовый 2 2 3" xfId="460"/>
    <cellStyle name="Финансовый 2 2 4" xfId="461"/>
    <cellStyle name="Финансовый 2 2 5" xfId="462"/>
    <cellStyle name="Финансовый 2 20" xfId="463"/>
    <cellStyle name="Финансовый 2 21" xfId="464"/>
    <cellStyle name="Финансовый 2 22" xfId="465"/>
    <cellStyle name="Финансовый 2 23" xfId="466"/>
    <cellStyle name="Финансовый 2 24" xfId="467"/>
    <cellStyle name="Финансовый 2 3" xfId="468"/>
    <cellStyle name="Финансовый 2 3 2" xfId="469"/>
    <cellStyle name="Финансовый 2 3 2 2" xfId="470"/>
    <cellStyle name="Финансовый 2 3 2 3" xfId="471"/>
    <cellStyle name="Финансовый 2 3 3" xfId="472"/>
    <cellStyle name="Финансовый 2 4" xfId="473"/>
    <cellStyle name="Финансовый 2 4 2" xfId="474"/>
    <cellStyle name="Финансовый 2 4 3" xfId="475"/>
    <cellStyle name="Финансовый 2 4 3 2" xfId="476"/>
    <cellStyle name="Финансовый 2 4 3 2 2" xfId="477"/>
    <cellStyle name="Финансовый 2 4 3 2 3" xfId="478"/>
    <cellStyle name="Финансовый 2 4 3 2 3 2" xfId="479"/>
    <cellStyle name="Финансовый 2 4 3 2 3 3" xfId="480"/>
    <cellStyle name="Финансовый 2 4 3 2 3 4" xfId="481"/>
    <cellStyle name="Финансовый 2 4 3 2 4" xfId="482"/>
    <cellStyle name="Финансовый 2 4 3 3" xfId="483"/>
    <cellStyle name="Финансовый 2 4 3 4" xfId="484"/>
    <cellStyle name="Финансовый 2 4 3 4 2" xfId="485"/>
    <cellStyle name="Финансовый 2 4 3 4 3" xfId="486"/>
    <cellStyle name="Финансовый 2 4 3 4 4" xfId="487"/>
    <cellStyle name="Финансовый 2 4 4" xfId="488"/>
    <cellStyle name="Финансовый 2 5" xfId="489"/>
    <cellStyle name="Финансовый 2 6" xfId="490"/>
    <cellStyle name="Финансовый 2 7" xfId="491"/>
    <cellStyle name="Финансовый 2 8" xfId="492"/>
    <cellStyle name="Финансовый 2 9" xfId="493"/>
    <cellStyle name="Финансовый 3" xfId="494"/>
    <cellStyle name="Финансовый 3 2" xfId="495"/>
    <cellStyle name="Финансовый 3 2 2" xfId="496"/>
    <cellStyle name="Финансовый 3 2 2 2" xfId="497"/>
    <cellStyle name="Финансовый 3 2 2 2 2" xfId="498"/>
    <cellStyle name="Финансовый 3 2 2 2 3" xfId="499"/>
    <cellStyle name="Финансовый 3 2 2 3" xfId="500"/>
    <cellStyle name="Финансовый 3 2 3" xfId="501"/>
    <cellStyle name="Финансовый 3 2 3 2" xfId="502"/>
    <cellStyle name="Финансовый 3 2 3 2 2" xfId="503"/>
    <cellStyle name="Финансовый 3 2 3 2 3" xfId="504"/>
    <cellStyle name="Финансовый 3 2 3 2 3 2" xfId="505"/>
    <cellStyle name="Финансовый 3 2 3 2 3 3" xfId="506"/>
    <cellStyle name="Финансовый 3 2 3 2 3 4" xfId="507"/>
    <cellStyle name="Финансовый 3 2 3 2 4" xfId="508"/>
    <cellStyle name="Финансовый 3 2 3 3" xfId="509"/>
    <cellStyle name="Финансовый 3 2 3 4" xfId="510"/>
    <cellStyle name="Финансовый 3 2 3 4 2" xfId="511"/>
    <cellStyle name="Финансовый 3 2 3 4 3" xfId="512"/>
    <cellStyle name="Финансовый 3 2 3 4 4" xfId="513"/>
    <cellStyle name="Финансовый 3 2 4" xfId="514"/>
    <cellStyle name="Финансовый 3 3" xfId="515"/>
    <cellStyle name="Финансовый 3 3 2" xfId="516"/>
    <cellStyle name="Финансовый 3 3 3" xfId="517"/>
    <cellStyle name="Финансовый 3 3 3 2" xfId="518"/>
    <cellStyle name="Финансовый 3 3 3 3" xfId="519"/>
    <cellStyle name="Финансовый 3 3 3 4" xfId="520"/>
    <cellStyle name="Финансовый 3 4" xfId="521"/>
    <cellStyle name="Финансовый 3 5" xfId="522"/>
    <cellStyle name="Финансовый 4" xfId="523"/>
    <cellStyle name="Финансовый 4 2" xfId="524"/>
    <cellStyle name="Финансовый 4 2 2" xfId="525"/>
    <cellStyle name="Финансовый 4 2 2 2" xfId="526"/>
    <cellStyle name="Финансовый 4 2 2 2 2" xfId="527"/>
    <cellStyle name="Финансовый 4 2 2 2 3" xfId="528"/>
    <cellStyle name="Финансовый 4 2 3" xfId="529"/>
    <cellStyle name="Финансовый 4 2 3 2" xfId="530"/>
    <cellStyle name="Финансовый 4 2 3 3" xfId="531"/>
    <cellStyle name="Финансовый 4 2 3 4" xfId="532"/>
    <cellStyle name="Финансовый 4 3" xfId="533"/>
    <cellStyle name="Финансовый 4 3 2" xfId="534"/>
    <cellStyle name="Финансовый 4 3 3" xfId="535"/>
    <cellStyle name="Финансовый 4 3 3 2" xfId="536"/>
    <cellStyle name="Финансовый 4 3 3 3" xfId="537"/>
    <cellStyle name="Финансовый 4 3 3 4" xfId="538"/>
    <cellStyle name="Финансовый 4 4" xfId="539"/>
    <cellStyle name="Финансовый 4 5" xfId="540"/>
    <cellStyle name="Финансовый 4 5 2" xfId="541"/>
    <cellStyle name="Финансовый 4 5 3" xfId="542"/>
    <cellStyle name="Финансовый 4 5 4" xfId="543"/>
    <cellStyle name="Финансовый 4 6" xfId="544"/>
    <cellStyle name="Финансовый 5" xfId="545"/>
    <cellStyle name="Финансовый 5 2" xfId="546"/>
    <cellStyle name="Финансовый 6" xfId="547"/>
    <cellStyle name="Финансовый 6 2" xfId="548"/>
    <cellStyle name="Финансовый 6 2 2" xfId="549"/>
    <cellStyle name="Финансовый 6 2 3" xfId="550"/>
    <cellStyle name="Финансовый 6 3" xfId="551"/>
    <cellStyle name="Финансовый 6 4" xfId="552"/>
    <cellStyle name="Финансовый 6 5" xfId="553"/>
    <cellStyle name="Финансовый 7" xfId="554"/>
    <cellStyle name="Финансовый 7 2" xfId="555"/>
    <cellStyle name="Финансовый 7 2 2" xfId="556"/>
    <cellStyle name="Финансовый 7 2 3" xfId="557"/>
    <cellStyle name="Финансовый 7 3" xfId="558"/>
    <cellStyle name="Финансовый 7 4" xfId="559"/>
    <cellStyle name="Хороший" xfId="560"/>
    <cellStyle name="Хороший 2" xfId="561"/>
    <cellStyle name="Хороший 3" xfId="562"/>
    <cellStyle name="Хороший 4" xfId="563"/>
    <cellStyle name="Хороший 5" xfId="5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X32"/>
  <sheetViews>
    <sheetView zoomScale="90" zoomScaleNormal="90" zoomScalePageLayoutView="0" workbookViewId="0" topLeftCell="A1">
      <selection activeCell="P16" sqref="P16"/>
    </sheetView>
  </sheetViews>
  <sheetFormatPr defaultColWidth="9.140625" defaultRowHeight="12.75"/>
  <cols>
    <col min="1" max="1" width="4.00390625" style="1" customWidth="1"/>
    <col min="2" max="2" width="27.421875" style="1" customWidth="1"/>
    <col min="3" max="3" width="5.00390625" style="1" customWidth="1"/>
    <col min="4" max="5" width="4.421875" style="1" customWidth="1"/>
    <col min="6" max="6" width="4.140625" style="1" customWidth="1"/>
    <col min="7" max="7" width="7.421875" style="3" customWidth="1"/>
    <col min="8" max="8" width="6.7109375" style="3" customWidth="1"/>
    <col min="9" max="9" width="8.7109375" style="3" customWidth="1"/>
    <col min="10" max="10" width="7.57421875" style="3" customWidth="1"/>
    <col min="11" max="11" width="7.7109375" style="3" customWidth="1"/>
    <col min="12" max="14" width="8.00390625" style="3" customWidth="1"/>
    <col min="15" max="15" width="9.00390625" style="3" customWidth="1"/>
    <col min="16" max="16" width="8.00390625" style="3" customWidth="1"/>
    <col min="17" max="17" width="9.00390625" style="3" customWidth="1"/>
    <col min="18" max="18" width="9.140625" style="235" customWidth="1"/>
    <col min="19" max="16384" width="9.140625" style="1" customWidth="1"/>
  </cols>
  <sheetData>
    <row r="1" spans="14:18" ht="21" customHeight="1">
      <c r="N1" s="291"/>
      <c r="O1" s="291"/>
      <c r="P1" s="291"/>
      <c r="Q1" s="291"/>
      <c r="R1" s="292" t="s">
        <v>846</v>
      </c>
    </row>
    <row r="2" spans="14:18" ht="15.75">
      <c r="N2" s="291"/>
      <c r="O2" s="291"/>
      <c r="P2" s="291"/>
      <c r="Q2" s="291"/>
      <c r="R2" s="292" t="s">
        <v>845</v>
      </c>
    </row>
    <row r="3" spans="1:17" ht="21" customHeight="1">
      <c r="A3" s="234" t="s">
        <v>808</v>
      </c>
      <c r="B3" s="234"/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4"/>
    </row>
    <row r="5" spans="1:18" s="243" customFormat="1" ht="17.25" customHeight="1">
      <c r="A5" s="236" t="s">
        <v>0</v>
      </c>
      <c r="B5" s="236" t="s">
        <v>809</v>
      </c>
      <c r="C5" s="237" t="s">
        <v>810</v>
      </c>
      <c r="D5" s="238"/>
      <c r="E5" s="237" t="s">
        <v>811</v>
      </c>
      <c r="F5" s="238"/>
      <c r="G5" s="239" t="s">
        <v>3</v>
      </c>
      <c r="H5" s="240"/>
      <c r="I5" s="240"/>
      <c r="J5" s="240"/>
      <c r="K5" s="241" t="s">
        <v>812</v>
      </c>
      <c r="L5" s="241" t="s">
        <v>813</v>
      </c>
      <c r="M5" s="241" t="s">
        <v>814</v>
      </c>
      <c r="N5" s="241" t="s">
        <v>815</v>
      </c>
      <c r="O5" s="241" t="s">
        <v>816</v>
      </c>
      <c r="P5" s="241" t="s">
        <v>817</v>
      </c>
      <c r="Q5" s="241" t="s">
        <v>818</v>
      </c>
      <c r="R5" s="242" t="s">
        <v>819</v>
      </c>
    </row>
    <row r="6" spans="1:18" s="243" customFormat="1" ht="17.25" customHeight="1">
      <c r="A6" s="244"/>
      <c r="B6" s="244"/>
      <c r="C6" s="245"/>
      <c r="D6" s="246"/>
      <c r="E6" s="245"/>
      <c r="F6" s="246"/>
      <c r="G6" s="247" t="s">
        <v>820</v>
      </c>
      <c r="H6" s="248"/>
      <c r="I6" s="248"/>
      <c r="J6" s="241" t="s">
        <v>821</v>
      </c>
      <c r="K6" s="249"/>
      <c r="L6" s="250"/>
      <c r="M6" s="250"/>
      <c r="N6" s="250"/>
      <c r="O6" s="250"/>
      <c r="P6" s="250"/>
      <c r="Q6" s="250"/>
      <c r="R6" s="251"/>
    </row>
    <row r="7" spans="1:18" s="243" customFormat="1" ht="17.25" customHeight="1">
      <c r="A7" s="244"/>
      <c r="B7" s="244"/>
      <c r="C7" s="245"/>
      <c r="D7" s="246"/>
      <c r="E7" s="245"/>
      <c r="F7" s="246"/>
      <c r="G7" s="252" t="s">
        <v>822</v>
      </c>
      <c r="H7" s="252" t="s">
        <v>823</v>
      </c>
      <c r="I7" s="253" t="s">
        <v>824</v>
      </c>
      <c r="J7" s="250"/>
      <c r="K7" s="249"/>
      <c r="L7" s="250"/>
      <c r="M7" s="254"/>
      <c r="N7" s="250"/>
      <c r="O7" s="250"/>
      <c r="P7" s="250"/>
      <c r="Q7" s="250" t="s">
        <v>825</v>
      </c>
      <c r="R7" s="251"/>
    </row>
    <row r="8" spans="1:18" s="243" customFormat="1" ht="17.25" customHeight="1">
      <c r="A8" s="244"/>
      <c r="B8" s="244"/>
      <c r="C8" s="245"/>
      <c r="D8" s="246"/>
      <c r="E8" s="245"/>
      <c r="F8" s="246"/>
      <c r="G8" s="255" t="s">
        <v>826</v>
      </c>
      <c r="H8" s="255" t="s">
        <v>826</v>
      </c>
      <c r="I8" s="256"/>
      <c r="J8" s="255" t="s">
        <v>826</v>
      </c>
      <c r="K8" s="249"/>
      <c r="L8" s="250">
        <v>0.3</v>
      </c>
      <c r="M8" s="255" t="s">
        <v>826</v>
      </c>
      <c r="N8" s="250"/>
      <c r="O8" s="250"/>
      <c r="P8" s="250">
        <v>0.2</v>
      </c>
      <c r="Q8" s="250"/>
      <c r="R8" s="251"/>
    </row>
    <row r="9" spans="1:18" s="243" customFormat="1" ht="17.25" customHeight="1">
      <c r="A9" s="244"/>
      <c r="B9" s="244"/>
      <c r="C9" s="245"/>
      <c r="D9" s="246"/>
      <c r="E9" s="245"/>
      <c r="F9" s="246"/>
      <c r="G9" s="255">
        <v>3.5</v>
      </c>
      <c r="H9" s="255">
        <v>3.98</v>
      </c>
      <c r="I9" s="256"/>
      <c r="J9" s="255">
        <v>1.39</v>
      </c>
      <c r="K9" s="249"/>
      <c r="L9" s="250"/>
      <c r="M9" s="255">
        <v>1.93</v>
      </c>
      <c r="N9" s="250"/>
      <c r="O9" s="250"/>
      <c r="P9" s="250"/>
      <c r="Q9" s="250" t="s">
        <v>827</v>
      </c>
      <c r="R9" s="251"/>
    </row>
    <row r="10" spans="1:18" s="243" customFormat="1" ht="17.25" customHeight="1">
      <c r="A10" s="244"/>
      <c r="B10" s="244"/>
      <c r="C10" s="257"/>
      <c r="D10" s="258"/>
      <c r="E10" s="257"/>
      <c r="F10" s="258"/>
      <c r="G10" s="255" t="s">
        <v>828</v>
      </c>
      <c r="H10" s="255" t="s">
        <v>828</v>
      </c>
      <c r="I10" s="256"/>
      <c r="J10" s="255" t="s">
        <v>828</v>
      </c>
      <c r="K10" s="249"/>
      <c r="L10" s="250"/>
      <c r="M10" s="255" t="s">
        <v>828</v>
      </c>
      <c r="N10" s="250"/>
      <c r="O10" s="250"/>
      <c r="P10" s="250"/>
      <c r="Q10" s="250"/>
      <c r="R10" s="251"/>
    </row>
    <row r="11" spans="1:18" s="243" customFormat="1" ht="17.25" customHeight="1">
      <c r="A11" s="259"/>
      <c r="B11" s="259"/>
      <c r="C11" s="11" t="s">
        <v>829</v>
      </c>
      <c r="D11" s="11" t="s">
        <v>830</v>
      </c>
      <c r="E11" s="11" t="s">
        <v>829</v>
      </c>
      <c r="F11" s="11" t="s">
        <v>830</v>
      </c>
      <c r="G11" s="260">
        <v>4.37</v>
      </c>
      <c r="H11" s="260">
        <v>3.33</v>
      </c>
      <c r="I11" s="247"/>
      <c r="J11" s="260">
        <v>1.19</v>
      </c>
      <c r="K11" s="261"/>
      <c r="L11" s="254"/>
      <c r="M11" s="260">
        <f>M9</f>
        <v>1.93</v>
      </c>
      <c r="N11" s="254"/>
      <c r="O11" s="254"/>
      <c r="P11" s="254"/>
      <c r="Q11" s="254"/>
      <c r="R11" s="262"/>
    </row>
    <row r="12" spans="1:18" s="265" customFormat="1" ht="27.75" customHeight="1">
      <c r="A12" s="263">
        <v>1</v>
      </c>
      <c r="B12" s="263">
        <v>2</v>
      </c>
      <c r="C12" s="263">
        <v>3</v>
      </c>
      <c r="D12" s="263">
        <v>4</v>
      </c>
      <c r="E12" s="263">
        <v>5</v>
      </c>
      <c r="F12" s="263">
        <v>6</v>
      </c>
      <c r="G12" s="6">
        <v>7</v>
      </c>
      <c r="H12" s="6">
        <v>8</v>
      </c>
      <c r="I12" s="6" t="s">
        <v>831</v>
      </c>
      <c r="J12" s="6" t="s">
        <v>832</v>
      </c>
      <c r="K12" s="6" t="s">
        <v>833</v>
      </c>
      <c r="L12" s="6" t="s">
        <v>834</v>
      </c>
      <c r="M12" s="6" t="s">
        <v>835</v>
      </c>
      <c r="N12" s="6">
        <v>14</v>
      </c>
      <c r="O12" s="6" t="s">
        <v>836</v>
      </c>
      <c r="P12" s="6" t="s">
        <v>837</v>
      </c>
      <c r="Q12" s="6" t="s">
        <v>838</v>
      </c>
      <c r="R12" s="264"/>
    </row>
    <row r="13" spans="1:18" ht="12.75">
      <c r="A13" s="266">
        <v>1</v>
      </c>
      <c r="B13" s="267" t="s">
        <v>839</v>
      </c>
      <c r="C13" s="267"/>
      <c r="D13" s="267"/>
      <c r="E13" s="267"/>
      <c r="F13" s="267"/>
      <c r="G13" s="267"/>
      <c r="H13" s="267"/>
      <c r="I13" s="267"/>
      <c r="J13" s="267"/>
      <c r="K13" s="267"/>
      <c r="L13" s="267"/>
      <c r="M13" s="267"/>
      <c r="N13" s="267"/>
      <c r="O13" s="267"/>
      <c r="P13" s="267"/>
      <c r="Q13" s="267"/>
      <c r="R13" s="5"/>
    </row>
    <row r="14" spans="1:24" ht="21" customHeight="1">
      <c r="A14" s="266"/>
      <c r="B14" s="268" t="s">
        <v>840</v>
      </c>
      <c r="C14" s="269">
        <v>90</v>
      </c>
      <c r="D14" s="270">
        <v>150</v>
      </c>
      <c r="E14" s="266">
        <v>1</v>
      </c>
      <c r="F14" s="266">
        <v>1</v>
      </c>
      <c r="G14" s="271">
        <f>SUM(C14*$G$9*E14)</f>
        <v>315</v>
      </c>
      <c r="H14" s="271">
        <f>SUM(D14*$H$9*F14)</f>
        <v>597</v>
      </c>
      <c r="I14" s="272">
        <f>SUM(G14:H14)</f>
        <v>912</v>
      </c>
      <c r="J14" s="273">
        <f>SUM(I14*$J$9)</f>
        <v>1267.6799999999998</v>
      </c>
      <c r="K14" s="274">
        <f>SUM(I14:J14)</f>
        <v>2179.68</v>
      </c>
      <c r="L14" s="274">
        <f>SUM(K14*$L$8)</f>
        <v>653.9039999999999</v>
      </c>
      <c r="M14" s="273">
        <f>SUM(I14*$M$9)</f>
        <v>1760.1599999999999</v>
      </c>
      <c r="N14" s="275">
        <f>1095.23*$S$14</f>
        <v>2190.46</v>
      </c>
      <c r="O14" s="275">
        <f>SUM(K14:N14)</f>
        <v>6784.204</v>
      </c>
      <c r="P14" s="275">
        <f>SUM(O14*$P$8)</f>
        <v>1356.8408</v>
      </c>
      <c r="Q14" s="275">
        <f>SUM(O14:P14)</f>
        <v>8141.0448</v>
      </c>
      <c r="R14" s="276">
        <v>8140</v>
      </c>
      <c r="S14" s="4">
        <v>2</v>
      </c>
      <c r="T14" s="10"/>
      <c r="U14" s="4"/>
      <c r="V14" s="4"/>
      <c r="W14" s="4"/>
      <c r="X14" s="4"/>
    </row>
    <row r="15" spans="1:24" ht="20.25" customHeight="1">
      <c r="A15" s="266"/>
      <c r="B15" s="268" t="s">
        <v>841</v>
      </c>
      <c r="C15" s="269">
        <v>120</v>
      </c>
      <c r="D15" s="270">
        <v>120</v>
      </c>
      <c r="E15" s="266">
        <v>1</v>
      </c>
      <c r="F15" s="266">
        <v>1</v>
      </c>
      <c r="G15" s="271">
        <f>SUM(C15*$G$11*E15)</f>
        <v>524.4</v>
      </c>
      <c r="H15" s="271">
        <f>SUM(D15*$H$11*F15)</f>
        <v>399.6</v>
      </c>
      <c r="I15" s="277">
        <f>SUM(G15:H15)</f>
        <v>924</v>
      </c>
      <c r="J15" s="273">
        <f>SUM(I15*$J$11)</f>
        <v>1099.56</v>
      </c>
      <c r="K15" s="278">
        <f>SUM(I15:J15)</f>
        <v>2023.56</v>
      </c>
      <c r="L15" s="274">
        <f>SUM(K15*$L$8)</f>
        <v>607.068</v>
      </c>
      <c r="M15" s="273">
        <f>SUM(I15*$M$11)</f>
        <v>1783.32</v>
      </c>
      <c r="N15" s="277">
        <f>494.81*$S$14</f>
        <v>989.62</v>
      </c>
      <c r="O15" s="275">
        <f>SUM(K15:N15)</f>
        <v>5403.567999999999</v>
      </c>
      <c r="P15" s="275">
        <f>SUM(O15*$P$8)</f>
        <v>1080.7135999999998</v>
      </c>
      <c r="Q15" s="275">
        <f>SUM(O15:P15)</f>
        <v>6484.281599999999</v>
      </c>
      <c r="R15" s="276">
        <f>R16-R14</f>
        <v>6460</v>
      </c>
      <c r="S15" s="4"/>
      <c r="T15" s="10"/>
      <c r="U15" s="4"/>
      <c r="V15" s="4"/>
      <c r="W15" s="4"/>
      <c r="X15" s="4"/>
    </row>
    <row r="16" spans="1:18" s="284" customFormat="1" ht="14.25">
      <c r="A16" s="279"/>
      <c r="B16" s="280" t="s">
        <v>842</v>
      </c>
      <c r="C16" s="279"/>
      <c r="D16" s="279"/>
      <c r="E16" s="279"/>
      <c r="F16" s="279"/>
      <c r="G16" s="281"/>
      <c r="H16" s="281"/>
      <c r="I16" s="282"/>
      <c r="J16" s="281"/>
      <c r="K16" s="282"/>
      <c r="L16" s="282"/>
      <c r="M16" s="281"/>
      <c r="N16" s="282"/>
      <c r="O16" s="283">
        <f>SUM(O14:O15)</f>
        <v>12187.771999999999</v>
      </c>
      <c r="P16" s="283">
        <f>SUM(P14:P15)</f>
        <v>2437.5544</v>
      </c>
      <c r="Q16" s="283">
        <f>SUM(Q14:Q15)</f>
        <v>14625.326399999998</v>
      </c>
      <c r="R16" s="7">
        <v>14600</v>
      </c>
    </row>
    <row r="17" spans="1:18" ht="12.75">
      <c r="A17" s="266">
        <v>2</v>
      </c>
      <c r="B17" s="285" t="s">
        <v>163</v>
      </c>
      <c r="C17" s="266"/>
      <c r="D17" s="266"/>
      <c r="E17" s="266"/>
      <c r="F17" s="266"/>
      <c r="G17" s="286"/>
      <c r="H17" s="286"/>
      <c r="I17" s="286"/>
      <c r="J17" s="286"/>
      <c r="K17" s="286"/>
      <c r="L17" s="286"/>
      <c r="M17" s="286"/>
      <c r="N17" s="286"/>
      <c r="O17" s="286"/>
      <c r="P17" s="286"/>
      <c r="Q17" s="286"/>
      <c r="R17" s="5"/>
    </row>
    <row r="18" spans="1:24" ht="15">
      <c r="A18" s="266"/>
      <c r="B18" s="268" t="s">
        <v>840</v>
      </c>
      <c r="C18" s="269">
        <v>50</v>
      </c>
      <c r="D18" s="270">
        <v>110</v>
      </c>
      <c r="E18" s="266">
        <v>1</v>
      </c>
      <c r="F18" s="266">
        <v>1</v>
      </c>
      <c r="G18" s="271">
        <f>SUM(C18*$G$9*E18)</f>
        <v>175</v>
      </c>
      <c r="H18" s="271">
        <f>SUM(D18*$H$9*F18)</f>
        <v>437.8</v>
      </c>
      <c r="I18" s="272">
        <f>SUM(G18:H18)</f>
        <v>612.8</v>
      </c>
      <c r="J18" s="273">
        <f>SUM(I18*$J$9)</f>
        <v>851.7919999999999</v>
      </c>
      <c r="K18" s="274">
        <f>SUM(I18:J18)</f>
        <v>1464.5919999999999</v>
      </c>
      <c r="L18" s="274">
        <f>SUM(K18*$L$8)</f>
        <v>439.3776</v>
      </c>
      <c r="M18" s="273">
        <f>SUM(I18*$M$9)</f>
        <v>1182.704</v>
      </c>
      <c r="N18" s="275">
        <f>1095.23*$S$14</f>
        <v>2190.46</v>
      </c>
      <c r="O18" s="275">
        <f>SUM(K18:N18)</f>
        <v>5277.1336</v>
      </c>
      <c r="P18" s="275">
        <f>SUM(O18*$P$8)</f>
        <v>1055.4267200000002</v>
      </c>
      <c r="Q18" s="275">
        <f>SUM(O18:P18)</f>
        <v>6332.5603200000005</v>
      </c>
      <c r="R18" s="276">
        <v>6330</v>
      </c>
      <c r="S18" s="4"/>
      <c r="T18" s="10"/>
      <c r="U18" s="4"/>
      <c r="V18" s="4"/>
      <c r="W18" s="4"/>
      <c r="X18" s="4"/>
    </row>
    <row r="19" spans="1:24" ht="30">
      <c r="A19" s="266"/>
      <c r="B19" s="268" t="s">
        <v>841</v>
      </c>
      <c r="C19" s="269">
        <v>80</v>
      </c>
      <c r="D19" s="270">
        <v>80</v>
      </c>
      <c r="E19" s="266">
        <v>1</v>
      </c>
      <c r="F19" s="266">
        <v>1</v>
      </c>
      <c r="G19" s="271">
        <f>SUM(C19*$G$11*E19)</f>
        <v>349.6</v>
      </c>
      <c r="H19" s="271">
        <f>SUM(D19*$H$11*F19)</f>
        <v>266.4</v>
      </c>
      <c r="I19" s="277">
        <f>SUM(G19:H19)</f>
        <v>616</v>
      </c>
      <c r="J19" s="273">
        <f>SUM(I19*$J$11)</f>
        <v>733.04</v>
      </c>
      <c r="K19" s="278">
        <f>SUM(I19:J19)</f>
        <v>1349.04</v>
      </c>
      <c r="L19" s="274">
        <f>SUM(K19*$L$8)</f>
        <v>404.712</v>
      </c>
      <c r="M19" s="273">
        <f>SUM(I19*$M$11)</f>
        <v>1188.8799999999999</v>
      </c>
      <c r="N19" s="277">
        <f>494.81*$S$14</f>
        <v>989.62</v>
      </c>
      <c r="O19" s="275">
        <f>SUM(K19:N19)</f>
        <v>3932.2519999999995</v>
      </c>
      <c r="P19" s="275">
        <f>SUM(O19*$P$8)</f>
        <v>786.4504</v>
      </c>
      <c r="Q19" s="275">
        <f>SUM(O19:P19)</f>
        <v>4718.702399999999</v>
      </c>
      <c r="R19" s="276">
        <f>R20-R18</f>
        <v>4670</v>
      </c>
      <c r="S19" s="4"/>
      <c r="T19" s="10"/>
      <c r="U19" s="4"/>
      <c r="V19" s="4"/>
      <c r="W19" s="4"/>
      <c r="X19" s="4"/>
    </row>
    <row r="20" spans="1:18" s="284" customFormat="1" ht="14.25">
      <c r="A20" s="279"/>
      <c r="B20" s="280" t="s">
        <v>842</v>
      </c>
      <c r="C20" s="279"/>
      <c r="D20" s="279"/>
      <c r="E20" s="279"/>
      <c r="F20" s="279"/>
      <c r="G20" s="281"/>
      <c r="H20" s="281"/>
      <c r="I20" s="282"/>
      <c r="J20" s="281"/>
      <c r="K20" s="282"/>
      <c r="L20" s="282"/>
      <c r="M20" s="281"/>
      <c r="N20" s="282"/>
      <c r="O20" s="283">
        <f>SUM(O18:O19)</f>
        <v>9209.3856</v>
      </c>
      <c r="P20" s="283">
        <f>SUM(P18:P19)</f>
        <v>1841.87712</v>
      </c>
      <c r="Q20" s="283">
        <f>SUM(Q18:Q19)</f>
        <v>11051.262719999999</v>
      </c>
      <c r="R20" s="7">
        <v>11000</v>
      </c>
    </row>
    <row r="21" spans="1:18" ht="12.75">
      <c r="A21" s="266">
        <v>3</v>
      </c>
      <c r="B21" s="285" t="s">
        <v>843</v>
      </c>
      <c r="C21" s="287"/>
      <c r="D21" s="287"/>
      <c r="E21" s="287"/>
      <c r="F21" s="287"/>
      <c r="G21" s="288"/>
      <c r="H21" s="288"/>
      <c r="I21" s="288"/>
      <c r="J21" s="288"/>
      <c r="K21" s="288"/>
      <c r="L21" s="288"/>
      <c r="M21" s="288"/>
      <c r="N21" s="288"/>
      <c r="O21" s="288"/>
      <c r="P21" s="288"/>
      <c r="Q21" s="288"/>
      <c r="R21" s="5"/>
    </row>
    <row r="22" spans="1:24" ht="15">
      <c r="A22" s="266"/>
      <c r="B22" s="268" t="s">
        <v>840</v>
      </c>
      <c r="C22" s="269">
        <v>70</v>
      </c>
      <c r="D22" s="270">
        <v>130</v>
      </c>
      <c r="E22" s="266">
        <v>1</v>
      </c>
      <c r="F22" s="266">
        <v>1</v>
      </c>
      <c r="G22" s="271">
        <f>SUM(C22*$G$9*E22)</f>
        <v>245</v>
      </c>
      <c r="H22" s="271">
        <f>SUM(D22*$H$9*F22)</f>
        <v>517.4</v>
      </c>
      <c r="I22" s="272">
        <f>SUM(G22:H22)</f>
        <v>762.4</v>
      </c>
      <c r="J22" s="273">
        <f>SUM(I22*$J$9)</f>
        <v>1059.7359999999999</v>
      </c>
      <c r="K22" s="274">
        <f>SUM(I22:J22)</f>
        <v>1822.136</v>
      </c>
      <c r="L22" s="274">
        <f>SUM(K22*$L$8)</f>
        <v>546.6408</v>
      </c>
      <c r="M22" s="273">
        <f>SUM(I22*$M$9)</f>
        <v>1471.432</v>
      </c>
      <c r="N22" s="275">
        <f>1095.23*$S$14</f>
        <v>2190.46</v>
      </c>
      <c r="O22" s="275">
        <f>SUM(K22:N22)</f>
        <v>6030.6688</v>
      </c>
      <c r="P22" s="275">
        <f>SUM(O22*$P$8)</f>
        <v>1206.1337600000002</v>
      </c>
      <c r="Q22" s="275">
        <f>SUM(O22:P22)</f>
        <v>7236.80256</v>
      </c>
      <c r="R22" s="276">
        <v>7230</v>
      </c>
      <c r="S22" s="4"/>
      <c r="T22" s="10"/>
      <c r="U22" s="4"/>
      <c r="V22" s="4"/>
      <c r="W22" s="4"/>
      <c r="X22" s="4"/>
    </row>
    <row r="23" spans="1:24" ht="30">
      <c r="A23" s="266"/>
      <c r="B23" s="268" t="s">
        <v>841</v>
      </c>
      <c r="C23" s="269">
        <v>100</v>
      </c>
      <c r="D23" s="270">
        <v>100</v>
      </c>
      <c r="E23" s="266">
        <v>1</v>
      </c>
      <c r="F23" s="266">
        <v>1</v>
      </c>
      <c r="G23" s="271">
        <f>SUM(C23*$G$11*E23)</f>
        <v>437</v>
      </c>
      <c r="H23" s="271">
        <f>SUM(D23*$H$11*F23)</f>
        <v>333</v>
      </c>
      <c r="I23" s="277">
        <f>SUM(G23:H23)</f>
        <v>770</v>
      </c>
      <c r="J23" s="273">
        <f>SUM(I23*$J$11)</f>
        <v>916.3</v>
      </c>
      <c r="K23" s="278">
        <f>SUM(I23:J23)</f>
        <v>1686.3</v>
      </c>
      <c r="L23" s="274">
        <f>SUM(K23*$L$8)</f>
        <v>505.89</v>
      </c>
      <c r="M23" s="273">
        <f>SUM(I23*$M$11)</f>
        <v>1486.1</v>
      </c>
      <c r="N23" s="277">
        <f>494.81*$S$14</f>
        <v>989.62</v>
      </c>
      <c r="O23" s="275">
        <f>SUM(K23:N23)</f>
        <v>4667.91</v>
      </c>
      <c r="P23" s="275">
        <f>SUM(O23*$P$8)</f>
        <v>933.582</v>
      </c>
      <c r="Q23" s="275">
        <f>SUM(O23:P23)</f>
        <v>5601.492</v>
      </c>
      <c r="R23" s="276">
        <f>R24-R22</f>
        <v>5570</v>
      </c>
      <c r="S23" s="4"/>
      <c r="T23" s="10"/>
      <c r="U23" s="4"/>
      <c r="V23" s="4"/>
      <c r="W23" s="4"/>
      <c r="X23" s="4"/>
    </row>
    <row r="24" spans="1:18" s="284" customFormat="1" ht="14.25">
      <c r="A24" s="279"/>
      <c r="B24" s="280" t="s">
        <v>842</v>
      </c>
      <c r="C24" s="279"/>
      <c r="D24" s="279"/>
      <c r="E24" s="279"/>
      <c r="F24" s="279"/>
      <c r="G24" s="281"/>
      <c r="H24" s="281"/>
      <c r="I24" s="282"/>
      <c r="J24" s="281"/>
      <c r="K24" s="282"/>
      <c r="L24" s="282"/>
      <c r="M24" s="281"/>
      <c r="N24" s="282"/>
      <c r="O24" s="283">
        <f>SUM(O22:O23)</f>
        <v>10698.5788</v>
      </c>
      <c r="P24" s="283">
        <f>SUM(P22:P23)</f>
        <v>2139.71576</v>
      </c>
      <c r="Q24" s="283">
        <f>SUM(Q22:Q23)</f>
        <v>12838.29456</v>
      </c>
      <c r="R24" s="7">
        <v>12800</v>
      </c>
    </row>
    <row r="25" spans="1:18" ht="12.75">
      <c r="A25" s="266">
        <v>4</v>
      </c>
      <c r="B25" s="267" t="s">
        <v>844</v>
      </c>
      <c r="C25" s="267"/>
      <c r="D25" s="267"/>
      <c r="E25" s="267"/>
      <c r="F25" s="267"/>
      <c r="G25" s="267"/>
      <c r="H25" s="267"/>
      <c r="I25" s="267"/>
      <c r="J25" s="267"/>
      <c r="K25" s="267"/>
      <c r="L25" s="267"/>
      <c r="M25" s="267"/>
      <c r="N25" s="267"/>
      <c r="O25" s="267"/>
      <c r="P25" s="267"/>
      <c r="Q25" s="267"/>
      <c r="R25" s="5"/>
    </row>
    <row r="26" spans="1:24" ht="15">
      <c r="A26" s="266"/>
      <c r="B26" s="268" t="s">
        <v>840</v>
      </c>
      <c r="C26" s="269">
        <v>140</v>
      </c>
      <c r="D26" s="270">
        <v>200</v>
      </c>
      <c r="E26" s="266">
        <v>1</v>
      </c>
      <c r="F26" s="266">
        <v>1</v>
      </c>
      <c r="G26" s="271">
        <f>SUM(C26*$G$9*E26)</f>
        <v>490</v>
      </c>
      <c r="H26" s="271">
        <f>SUM(D26*$H$9*F26)</f>
        <v>796</v>
      </c>
      <c r="I26" s="272">
        <f>SUM(G26:H26)</f>
        <v>1286</v>
      </c>
      <c r="J26" s="273">
        <f>SUM(I26*$J$9)</f>
        <v>1787.54</v>
      </c>
      <c r="K26" s="274">
        <f>SUM(I26:J26)</f>
        <v>3073.54</v>
      </c>
      <c r="L26" s="274">
        <f>SUM(K26*$L$8)</f>
        <v>922.0619999999999</v>
      </c>
      <c r="M26" s="273">
        <f>SUM(I26*$M$9)</f>
        <v>2481.98</v>
      </c>
      <c r="N26" s="275">
        <f>N14+N18</f>
        <v>4380.92</v>
      </c>
      <c r="O26" s="275">
        <f>SUM(K26:N26)</f>
        <v>10858.502</v>
      </c>
      <c r="P26" s="275">
        <f>SUM(O26*$P$8)</f>
        <v>2171.7004</v>
      </c>
      <c r="Q26" s="275">
        <f>SUM(O26:P26)</f>
        <v>13030.2024</v>
      </c>
      <c r="R26" s="276">
        <v>13030</v>
      </c>
      <c r="S26" s="4"/>
      <c r="T26" s="10"/>
      <c r="U26" s="4"/>
      <c r="V26" s="4"/>
      <c r="W26" s="4"/>
      <c r="X26" s="4"/>
    </row>
    <row r="27" spans="1:24" ht="22.5" customHeight="1">
      <c r="A27" s="266"/>
      <c r="B27" s="268" t="s">
        <v>841</v>
      </c>
      <c r="C27" s="269">
        <v>170</v>
      </c>
      <c r="D27" s="270">
        <v>170</v>
      </c>
      <c r="E27" s="266">
        <v>1</v>
      </c>
      <c r="F27" s="266">
        <v>1</v>
      </c>
      <c r="G27" s="271">
        <f>SUM(C27*$G$11*E27)</f>
        <v>742.9</v>
      </c>
      <c r="H27" s="271">
        <f>SUM(D27*$H$11*F27)</f>
        <v>566.1</v>
      </c>
      <c r="I27" s="277">
        <f>SUM(G27:H27)</f>
        <v>1309</v>
      </c>
      <c r="J27" s="273">
        <f>SUM(I27*$J$11)</f>
        <v>1557.71</v>
      </c>
      <c r="K27" s="278">
        <f>SUM(I27:J27)</f>
        <v>2866.71</v>
      </c>
      <c r="L27" s="274">
        <f>SUM(K27*$L$8)</f>
        <v>860.013</v>
      </c>
      <c r="M27" s="273">
        <f>SUM(I27*$M$11)</f>
        <v>2526.37</v>
      </c>
      <c r="N27" s="277">
        <f>494.81*$S$14</f>
        <v>989.62</v>
      </c>
      <c r="O27" s="275">
        <f>SUM(K27:N27)</f>
        <v>7242.713</v>
      </c>
      <c r="P27" s="275">
        <f>SUM(O27*$P$8)</f>
        <v>1448.5426</v>
      </c>
      <c r="Q27" s="275">
        <f>SUM(O27:P27)</f>
        <v>8691.2556</v>
      </c>
      <c r="R27" s="276">
        <f>R28-R26</f>
        <v>8670</v>
      </c>
      <c r="S27" s="4"/>
      <c r="T27" s="10"/>
      <c r="U27" s="4"/>
      <c r="V27" s="4"/>
      <c r="W27" s="4"/>
      <c r="X27" s="4"/>
    </row>
    <row r="28" spans="1:18" s="284" customFormat="1" ht="14.25">
      <c r="A28" s="279"/>
      <c r="B28" s="280" t="s">
        <v>842</v>
      </c>
      <c r="C28" s="279"/>
      <c r="D28" s="279"/>
      <c r="E28" s="279"/>
      <c r="F28" s="279"/>
      <c r="G28" s="281"/>
      <c r="H28" s="281"/>
      <c r="I28" s="282"/>
      <c r="J28" s="281"/>
      <c r="K28" s="282"/>
      <c r="L28" s="282"/>
      <c r="M28" s="281"/>
      <c r="N28" s="282"/>
      <c r="O28" s="283">
        <f>SUM(O26:O27)</f>
        <v>18101.215</v>
      </c>
      <c r="P28" s="283">
        <f>SUM(P26:P27)</f>
        <v>3620.2430000000004</v>
      </c>
      <c r="Q28" s="283">
        <f>SUM(Q26:Q27)</f>
        <v>21721.458</v>
      </c>
      <c r="R28" s="7">
        <v>21700</v>
      </c>
    </row>
    <row r="29" spans="1:18" ht="12.75">
      <c r="A29" s="266">
        <v>5</v>
      </c>
      <c r="B29" s="289" t="s">
        <v>172</v>
      </c>
      <c r="C29" s="266"/>
      <c r="D29" s="266"/>
      <c r="E29" s="266"/>
      <c r="F29" s="266"/>
      <c r="G29" s="290"/>
      <c r="H29" s="290"/>
      <c r="I29" s="286"/>
      <c r="J29" s="290"/>
      <c r="K29" s="286"/>
      <c r="L29" s="286"/>
      <c r="M29" s="290"/>
      <c r="N29" s="286"/>
      <c r="O29" s="286"/>
      <c r="P29" s="286"/>
      <c r="Q29" s="286"/>
      <c r="R29" s="5"/>
    </row>
    <row r="30" spans="1:24" ht="15">
      <c r="A30" s="266"/>
      <c r="B30" s="268" t="s">
        <v>840</v>
      </c>
      <c r="C30" s="269">
        <v>50</v>
      </c>
      <c r="D30" s="270">
        <v>50</v>
      </c>
      <c r="E30" s="266">
        <v>1</v>
      </c>
      <c r="F30" s="266">
        <v>1</v>
      </c>
      <c r="G30" s="271">
        <f>SUM(C30*$G$9*E30)</f>
        <v>175</v>
      </c>
      <c r="H30" s="271">
        <f>SUM(D30*$H$9*F30)</f>
        <v>199</v>
      </c>
      <c r="I30" s="272">
        <f>SUM(G30:H30)</f>
        <v>374</v>
      </c>
      <c r="J30" s="273">
        <f>SUM(I30*$J$9)</f>
        <v>519.86</v>
      </c>
      <c r="K30" s="274">
        <f>SUM(I30:J30)</f>
        <v>893.86</v>
      </c>
      <c r="L30" s="274">
        <f>SUM(K30*$L$8)</f>
        <v>268.158</v>
      </c>
      <c r="M30" s="273">
        <f>SUM(I30*$M$9)</f>
        <v>721.8199999999999</v>
      </c>
      <c r="N30" s="275">
        <f>1095.23*1.5</f>
        <v>1642.845</v>
      </c>
      <c r="O30" s="275">
        <f>SUM(K30:N30)</f>
        <v>3526.683</v>
      </c>
      <c r="P30" s="275">
        <f>SUM(O30*$P$8)</f>
        <v>705.3366000000001</v>
      </c>
      <c r="Q30" s="275">
        <f>SUM(O30:P30)</f>
        <v>4232.0196</v>
      </c>
      <c r="R30" s="276">
        <v>4230</v>
      </c>
      <c r="S30" s="4"/>
      <c r="T30" s="10"/>
      <c r="U30" s="4"/>
      <c r="V30" s="4"/>
      <c r="W30" s="4"/>
      <c r="X30" s="4"/>
    </row>
    <row r="31" spans="1:24" ht="30">
      <c r="A31" s="266"/>
      <c r="B31" s="268" t="s">
        <v>841</v>
      </c>
      <c r="C31" s="269">
        <v>50</v>
      </c>
      <c r="D31" s="270">
        <v>50</v>
      </c>
      <c r="E31" s="266">
        <v>1</v>
      </c>
      <c r="F31" s="266">
        <v>1</v>
      </c>
      <c r="G31" s="271">
        <f>SUM(C31*$G$11*E31)</f>
        <v>218.5</v>
      </c>
      <c r="H31" s="271">
        <f>SUM(D31*$H$11*F31)</f>
        <v>166.5</v>
      </c>
      <c r="I31" s="277">
        <f>SUM(G31:H31)</f>
        <v>385</v>
      </c>
      <c r="J31" s="273">
        <f>SUM(I31*$J$11)</f>
        <v>458.15</v>
      </c>
      <c r="K31" s="278">
        <f>SUM(I31:J31)</f>
        <v>843.15</v>
      </c>
      <c r="L31" s="274">
        <f>SUM(K31*$L$8)</f>
        <v>252.945</v>
      </c>
      <c r="M31" s="273">
        <f>SUM(I31*$M$11)</f>
        <v>743.05</v>
      </c>
      <c r="N31" s="277">
        <f>494.81*1.5</f>
        <v>742.215</v>
      </c>
      <c r="O31" s="275">
        <f>SUM(K31:N31)</f>
        <v>2581.36</v>
      </c>
      <c r="P31" s="275">
        <f>SUM(O31*$P$8)</f>
        <v>516.272</v>
      </c>
      <c r="Q31" s="275">
        <f>SUM(O31:P31)</f>
        <v>3097.632</v>
      </c>
      <c r="R31" s="276">
        <f>R32-R30</f>
        <v>3070</v>
      </c>
      <c r="S31" s="4"/>
      <c r="T31" s="10"/>
      <c r="U31" s="4"/>
      <c r="V31" s="4"/>
      <c r="W31" s="4"/>
      <c r="X31" s="4"/>
    </row>
    <row r="32" spans="1:18" s="284" customFormat="1" ht="14.25">
      <c r="A32" s="279"/>
      <c r="B32" s="280" t="s">
        <v>842</v>
      </c>
      <c r="C32" s="279"/>
      <c r="D32" s="279"/>
      <c r="E32" s="279"/>
      <c r="F32" s="279"/>
      <c r="G32" s="281"/>
      <c r="H32" s="281"/>
      <c r="I32" s="282"/>
      <c r="J32" s="281"/>
      <c r="K32" s="282"/>
      <c r="L32" s="282"/>
      <c r="M32" s="281"/>
      <c r="N32" s="282"/>
      <c r="O32" s="283">
        <f>SUM(O30:O31)</f>
        <v>6108.043</v>
      </c>
      <c r="P32" s="283">
        <f>SUM(P30:P31)</f>
        <v>1221.6086</v>
      </c>
      <c r="Q32" s="283">
        <f>SUM(Q30:Q31)</f>
        <v>7329.651599999999</v>
      </c>
      <c r="R32" s="7">
        <v>7300</v>
      </c>
    </row>
  </sheetData>
  <sheetProtection/>
  <mergeCells count="21">
    <mergeCell ref="Q5:Q6"/>
    <mergeCell ref="R5:R11"/>
    <mergeCell ref="G6:I6"/>
    <mergeCell ref="J6:J7"/>
    <mergeCell ref="I7:I11"/>
    <mergeCell ref="Q7:Q8"/>
    <mergeCell ref="L8:L11"/>
    <mergeCell ref="P8:P11"/>
    <mergeCell ref="Q9:Q11"/>
    <mergeCell ref="A3:Q3"/>
    <mergeCell ref="A5:A11"/>
    <mergeCell ref="B5:B11"/>
    <mergeCell ref="C5:D10"/>
    <mergeCell ref="E5:F10"/>
    <mergeCell ref="G5:J5"/>
    <mergeCell ref="K5:K11"/>
    <mergeCell ref="L5:L7"/>
    <mergeCell ref="M5:M7"/>
    <mergeCell ref="N5:N11"/>
    <mergeCell ref="O5:O11"/>
    <mergeCell ref="P5:P7"/>
  </mergeCells>
  <printOptions/>
  <pageMargins left="0" right="0" top="0.5905511811023623" bottom="0.1968503937007874" header="0.31496062992125984" footer="0.15748031496062992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21"/>
  <sheetViews>
    <sheetView zoomScalePageLayoutView="0" workbookViewId="0" topLeftCell="A394">
      <selection activeCell="A1" sqref="A1:C417"/>
    </sheetView>
  </sheetViews>
  <sheetFormatPr defaultColWidth="9.140625" defaultRowHeight="12.75"/>
  <cols>
    <col min="1" max="1" width="8.140625" style="17" customWidth="1"/>
    <col min="2" max="2" width="78.7109375" style="18" customWidth="1"/>
    <col min="3" max="3" width="14.8515625" style="19" customWidth="1"/>
    <col min="4" max="4" width="16.7109375" style="20" hidden="1" customWidth="1"/>
    <col min="5" max="5" width="16.7109375" style="20" customWidth="1"/>
    <col min="6" max="6" width="16.7109375" style="22" customWidth="1"/>
    <col min="7" max="7" width="16.7109375" style="130" customWidth="1"/>
    <col min="8" max="8" width="18.7109375" style="22" customWidth="1"/>
    <col min="9" max="16384" width="9.140625" style="22" customWidth="1"/>
  </cols>
  <sheetData>
    <row r="1" spans="1:7" s="15" customFormat="1" ht="18.75" customHeight="1">
      <c r="A1" s="13"/>
      <c r="B1" s="14"/>
      <c r="C1" s="16" t="s">
        <v>748</v>
      </c>
      <c r="D1" s="16"/>
      <c r="E1" s="16"/>
      <c r="G1" s="184"/>
    </row>
    <row r="2" spans="1:7" s="15" customFormat="1" ht="18.75" customHeight="1">
      <c r="A2" s="13"/>
      <c r="B2" s="14"/>
      <c r="C2" s="194" t="str">
        <f>'Эндоскопия прил 1'!R2</f>
        <v>от 27.12.2018 года № 208 А</v>
      </c>
      <c r="D2" s="16"/>
      <c r="E2" s="16"/>
      <c r="G2" s="184"/>
    </row>
    <row r="3" spans="1:7" s="15" customFormat="1" ht="18.75" customHeight="1" hidden="1">
      <c r="A3" s="13"/>
      <c r="B3" s="14"/>
      <c r="D3" s="16"/>
      <c r="E3" s="16"/>
      <c r="G3" s="184"/>
    </row>
    <row r="4" spans="3:5" ht="18" customHeight="1">
      <c r="C4" s="21" t="s">
        <v>31</v>
      </c>
      <c r="D4" s="21"/>
      <c r="E4" s="21"/>
    </row>
    <row r="5" spans="3:5" ht="18.75">
      <c r="C5" s="21" t="s">
        <v>32</v>
      </c>
      <c r="D5" s="21"/>
      <c r="E5" s="21"/>
    </row>
    <row r="6" spans="3:5" ht="18.75">
      <c r="C6" s="21" t="s">
        <v>33</v>
      </c>
      <c r="D6" s="21"/>
      <c r="E6" s="21"/>
    </row>
    <row r="7" spans="3:5" ht="18.75">
      <c r="C7" s="21" t="s">
        <v>769</v>
      </c>
      <c r="D7" s="21"/>
      <c r="E7" s="21"/>
    </row>
    <row r="8" spans="4:5" ht="6" customHeight="1">
      <c r="D8" s="21"/>
      <c r="E8" s="21"/>
    </row>
    <row r="9" spans="1:10" ht="16.5" customHeight="1">
      <c r="A9" s="214" t="s">
        <v>34</v>
      </c>
      <c r="B9" s="214"/>
      <c r="C9" s="214"/>
      <c r="D9" s="24"/>
      <c r="E9" s="23"/>
      <c r="H9" s="130"/>
      <c r="I9" s="130"/>
      <c r="J9" s="130"/>
    </row>
    <row r="10" spans="1:10" ht="37.5" customHeight="1">
      <c r="A10" s="215" t="s">
        <v>35</v>
      </c>
      <c r="B10" s="215"/>
      <c r="C10" s="215"/>
      <c r="D10" s="23"/>
      <c r="E10" s="23"/>
      <c r="H10" s="130"/>
      <c r="I10" s="130"/>
      <c r="J10" s="130"/>
    </row>
    <row r="11" spans="1:10" ht="15.75">
      <c r="A11" s="214" t="s">
        <v>770</v>
      </c>
      <c r="B11" s="214"/>
      <c r="C11" s="214"/>
      <c r="D11" s="23"/>
      <c r="E11" s="23"/>
      <c r="H11" s="130"/>
      <c r="I11" s="130"/>
      <c r="J11" s="130"/>
    </row>
    <row r="12" spans="1:10" ht="15.75">
      <c r="A12" s="25"/>
      <c r="B12" s="23"/>
      <c r="C12" s="23"/>
      <c r="D12" s="23"/>
      <c r="E12" s="23"/>
      <c r="H12" s="130"/>
      <c r="I12" s="130"/>
      <c r="J12" s="130"/>
    </row>
    <row r="13" spans="1:10" ht="15.75">
      <c r="A13" s="216" t="s">
        <v>36</v>
      </c>
      <c r="B13" s="216"/>
      <c r="C13" s="216"/>
      <c r="D13" s="26"/>
      <c r="E13" s="26"/>
      <c r="H13" s="130"/>
      <c r="I13" s="130"/>
      <c r="J13" s="130"/>
    </row>
    <row r="14" spans="1:10" ht="14.25">
      <c r="A14" s="27"/>
      <c r="B14" s="28"/>
      <c r="C14" s="3"/>
      <c r="D14" s="29"/>
      <c r="E14" s="29"/>
      <c r="H14" s="130"/>
      <c r="I14" s="130"/>
      <c r="J14" s="130"/>
    </row>
    <row r="15" spans="1:10" s="32" customFormat="1" ht="39.75" customHeight="1">
      <c r="A15" s="30" t="s">
        <v>716</v>
      </c>
      <c r="B15" s="211" t="s">
        <v>37</v>
      </c>
      <c r="C15" s="211"/>
      <c r="D15" s="31"/>
      <c r="E15" s="31"/>
      <c r="G15" s="131"/>
      <c r="H15" s="131"/>
      <c r="I15" s="131"/>
      <c r="J15" s="131"/>
    </row>
    <row r="16" spans="1:10" s="32" customFormat="1" ht="39" customHeight="1">
      <c r="A16" s="30" t="s">
        <v>717</v>
      </c>
      <c r="B16" s="213" t="s">
        <v>38</v>
      </c>
      <c r="C16" s="213"/>
      <c r="D16" s="33"/>
      <c r="E16" s="33"/>
      <c r="G16" s="131"/>
      <c r="H16" s="131"/>
      <c r="I16" s="131"/>
      <c r="J16" s="131"/>
    </row>
    <row r="17" spans="1:10" s="32" customFormat="1" ht="33.75" customHeight="1">
      <c r="A17" s="30" t="s">
        <v>718</v>
      </c>
      <c r="B17" s="213" t="s">
        <v>715</v>
      </c>
      <c r="C17" s="213"/>
      <c r="D17" s="33"/>
      <c r="E17" s="33"/>
      <c r="G17" s="131"/>
      <c r="H17" s="131"/>
      <c r="I17" s="131"/>
      <c r="J17" s="131"/>
    </row>
    <row r="18" spans="1:10" ht="15.75">
      <c r="A18" s="25"/>
      <c r="B18" s="23"/>
      <c r="C18" s="34"/>
      <c r="H18" s="130"/>
      <c r="I18" s="130"/>
      <c r="J18" s="130"/>
    </row>
    <row r="19" spans="1:10" s="37" customFormat="1" ht="40.5">
      <c r="A19" s="212" t="s">
        <v>0</v>
      </c>
      <c r="B19" s="210" t="s">
        <v>39</v>
      </c>
      <c r="C19" s="191" t="s">
        <v>301</v>
      </c>
      <c r="D19" s="35"/>
      <c r="E19" s="36"/>
      <c r="G19" s="132"/>
      <c r="H19" s="132"/>
      <c r="I19" s="132"/>
      <c r="J19" s="132"/>
    </row>
    <row r="20" spans="1:10" s="40" customFormat="1" ht="15.75" customHeight="1">
      <c r="A20" s="212"/>
      <c r="B20" s="210"/>
      <c r="C20" s="195" t="s">
        <v>775</v>
      </c>
      <c r="D20" s="38"/>
      <c r="E20" s="39"/>
      <c r="G20" s="133"/>
      <c r="H20" s="133"/>
      <c r="I20" s="133"/>
      <c r="J20" s="133"/>
    </row>
    <row r="21" spans="1:10" s="45" customFormat="1" ht="19.5">
      <c r="A21" s="41"/>
      <c r="B21" s="42" t="s">
        <v>40</v>
      </c>
      <c r="C21" s="192">
        <f>1.04</f>
        <v>1.04</v>
      </c>
      <c r="D21" s="43"/>
      <c r="E21" s="44"/>
      <c r="G21" s="134"/>
      <c r="H21" s="134"/>
      <c r="I21" s="134"/>
      <c r="J21" s="134"/>
    </row>
    <row r="22" spans="1:10" s="45" customFormat="1" ht="15">
      <c r="A22" s="46" t="s">
        <v>716</v>
      </c>
      <c r="B22" s="47" t="s">
        <v>41</v>
      </c>
      <c r="C22" s="48"/>
      <c r="D22" s="43"/>
      <c r="E22" s="44"/>
      <c r="G22" s="134"/>
      <c r="H22" s="134"/>
      <c r="I22" s="134"/>
      <c r="J22" s="134"/>
    </row>
    <row r="23" spans="1:10" ht="15">
      <c r="A23" s="49" t="s">
        <v>11</v>
      </c>
      <c r="B23" s="50" t="s">
        <v>42</v>
      </c>
      <c r="C23" s="51">
        <f>ROUNDUP(D23*$C$21,0)-2</f>
        <v>1350</v>
      </c>
      <c r="D23" s="51">
        <v>1300</v>
      </c>
      <c r="E23" s="44"/>
      <c r="F23" s="22">
        <v>112</v>
      </c>
      <c r="G23" s="130">
        <f>C23*F23</f>
        <v>151200</v>
      </c>
      <c r="H23" s="136" t="s">
        <v>380</v>
      </c>
      <c r="I23" s="130"/>
      <c r="J23" s="130"/>
    </row>
    <row r="24" spans="1:10" ht="15">
      <c r="A24" s="49" t="s">
        <v>12</v>
      </c>
      <c r="B24" s="52" t="s">
        <v>43</v>
      </c>
      <c r="C24" s="51">
        <f>ROUNDUP(D24*$C$21,0)+2</f>
        <v>1250</v>
      </c>
      <c r="D24" s="51">
        <v>1200</v>
      </c>
      <c r="E24" s="44"/>
      <c r="H24" s="130"/>
      <c r="I24" s="130"/>
      <c r="J24" s="130"/>
    </row>
    <row r="25" spans="1:10" ht="15">
      <c r="A25" s="49" t="s">
        <v>13</v>
      </c>
      <c r="B25" s="50" t="s">
        <v>44</v>
      </c>
      <c r="C25" s="51">
        <f>ROUNDUP(D25*$C$21,0)+1</f>
        <v>1145</v>
      </c>
      <c r="D25" s="51">
        <v>1100</v>
      </c>
      <c r="E25" s="44"/>
      <c r="H25" s="130"/>
      <c r="I25" s="130"/>
      <c r="J25" s="130"/>
    </row>
    <row r="26" spans="1:10" ht="15">
      <c r="A26" s="49" t="s">
        <v>14</v>
      </c>
      <c r="B26" s="52" t="s">
        <v>45</v>
      </c>
      <c r="C26" s="51">
        <f>ROUNDUP(D26*$C$21,0)</f>
        <v>1040</v>
      </c>
      <c r="D26" s="51">
        <v>1000</v>
      </c>
      <c r="E26" s="44"/>
      <c r="H26" s="130"/>
      <c r="I26" s="130"/>
      <c r="J26" s="130"/>
    </row>
    <row r="27" spans="1:10" ht="15">
      <c r="A27" s="49" t="s">
        <v>15</v>
      </c>
      <c r="B27" s="50" t="s">
        <v>46</v>
      </c>
      <c r="C27" s="51">
        <f>ROUNDUP(D27*$C$21,0)+1</f>
        <v>1405</v>
      </c>
      <c r="D27" s="51">
        <v>1350</v>
      </c>
      <c r="E27" s="44"/>
      <c r="F27" s="22">
        <v>104</v>
      </c>
      <c r="G27" s="130">
        <f>C27*F27</f>
        <v>146120</v>
      </c>
      <c r="H27" s="130"/>
      <c r="I27" s="130"/>
      <c r="J27" s="130"/>
    </row>
    <row r="28" spans="1:10" ht="15">
      <c r="A28" s="49" t="s">
        <v>16</v>
      </c>
      <c r="B28" s="52" t="s">
        <v>43</v>
      </c>
      <c r="C28" s="51">
        <f>ROUNDUP(D28*$C$21,0)</f>
        <v>1300</v>
      </c>
      <c r="D28" s="51">
        <v>1250</v>
      </c>
      <c r="E28" s="44"/>
      <c r="H28" s="130"/>
      <c r="I28" s="130"/>
      <c r="J28" s="130"/>
    </row>
    <row r="29" spans="1:10" ht="15">
      <c r="A29" s="49" t="s">
        <v>17</v>
      </c>
      <c r="B29" s="50" t="s">
        <v>44</v>
      </c>
      <c r="C29" s="51">
        <f>ROUNDUP(D29*$C$21,0)-1</f>
        <v>1195</v>
      </c>
      <c r="D29" s="51">
        <v>1150</v>
      </c>
      <c r="E29" s="44"/>
      <c r="H29" s="130"/>
      <c r="I29" s="130"/>
      <c r="J29" s="130"/>
    </row>
    <row r="30" spans="1:10" ht="15">
      <c r="A30" s="49" t="s">
        <v>18</v>
      </c>
      <c r="B30" s="52" t="s">
        <v>45</v>
      </c>
      <c r="C30" s="51">
        <f>ROUNDUP(D30*$C$21,0)+1</f>
        <v>1145</v>
      </c>
      <c r="D30" s="51">
        <v>1100</v>
      </c>
      <c r="E30" s="44"/>
      <c r="H30" s="130"/>
      <c r="I30" s="130"/>
      <c r="J30" s="130"/>
    </row>
    <row r="31" spans="1:10" s="45" customFormat="1" ht="15">
      <c r="A31" s="41" t="s">
        <v>717</v>
      </c>
      <c r="B31" s="47" t="s">
        <v>47</v>
      </c>
      <c r="C31" s="53"/>
      <c r="D31" s="53"/>
      <c r="E31" s="54"/>
      <c r="G31" s="134"/>
      <c r="H31" s="134"/>
      <c r="I31" s="134"/>
      <c r="J31" s="134"/>
    </row>
    <row r="32" spans="1:10" ht="15">
      <c r="A32" s="49" t="s">
        <v>19</v>
      </c>
      <c r="B32" s="50" t="s">
        <v>48</v>
      </c>
      <c r="C32" s="51">
        <f>ROUNDUP(D32*$C$21,0)-1</f>
        <v>1975</v>
      </c>
      <c r="D32" s="138">
        <v>1900</v>
      </c>
      <c r="E32" s="44"/>
      <c r="F32" s="15"/>
      <c r="G32" s="184"/>
      <c r="H32" s="130"/>
      <c r="I32" s="130"/>
      <c r="J32" s="130"/>
    </row>
    <row r="33" spans="1:10" ht="15">
      <c r="A33" s="49" t="s">
        <v>20</v>
      </c>
      <c r="B33" s="52" t="s">
        <v>43</v>
      </c>
      <c r="C33" s="51">
        <f>ROUNDUP(D33*$C$21,0)-2</f>
        <v>1870</v>
      </c>
      <c r="D33" s="51">
        <v>1800</v>
      </c>
      <c r="E33" s="44"/>
      <c r="H33" s="130"/>
      <c r="I33" s="130"/>
      <c r="J33" s="130"/>
    </row>
    <row r="34" spans="1:10" ht="15">
      <c r="A34" s="49" t="s">
        <v>21</v>
      </c>
      <c r="B34" s="50" t="s">
        <v>44</v>
      </c>
      <c r="C34" s="51">
        <f>ROUNDUP(D34*$C$21,0)+2</f>
        <v>1770</v>
      </c>
      <c r="D34" s="51">
        <v>1700</v>
      </c>
      <c r="E34" s="44"/>
      <c r="H34" s="130"/>
      <c r="I34" s="130"/>
      <c r="J34" s="130"/>
    </row>
    <row r="35" spans="1:10" ht="15">
      <c r="A35" s="49" t="s">
        <v>22</v>
      </c>
      <c r="B35" s="52" t="s">
        <v>45</v>
      </c>
      <c r="C35" s="51">
        <f>ROUNDUP(D35*$C$21,0)+1</f>
        <v>1665</v>
      </c>
      <c r="D35" s="51">
        <v>1600</v>
      </c>
      <c r="E35" s="44"/>
      <c r="H35" s="130"/>
      <c r="I35" s="130"/>
      <c r="J35" s="130"/>
    </row>
    <row r="36" spans="1:10" ht="15">
      <c r="A36" s="49" t="s">
        <v>23</v>
      </c>
      <c r="B36" s="50" t="s">
        <v>46</v>
      </c>
      <c r="C36" s="51">
        <f>ROUNDUP(D36*$C$21,0)</f>
        <v>2080</v>
      </c>
      <c r="D36" s="51">
        <v>2000</v>
      </c>
      <c r="E36" s="44"/>
      <c r="H36" s="130"/>
      <c r="I36" s="130"/>
      <c r="J36" s="130"/>
    </row>
    <row r="37" spans="1:10" ht="15">
      <c r="A37" s="49" t="s">
        <v>24</v>
      </c>
      <c r="B37" s="52" t="s">
        <v>43</v>
      </c>
      <c r="C37" s="51">
        <f>ROUNDUP(D37*$C$21,0)-1</f>
        <v>1975</v>
      </c>
      <c r="D37" s="51">
        <v>1900</v>
      </c>
      <c r="E37" s="44"/>
      <c r="H37" s="130"/>
      <c r="I37" s="130"/>
      <c r="J37" s="130"/>
    </row>
    <row r="38" spans="1:10" ht="15">
      <c r="A38" s="49" t="s">
        <v>25</v>
      </c>
      <c r="B38" s="50" t="s">
        <v>44</v>
      </c>
      <c r="C38" s="51">
        <f>ROUNDUP(D38*$C$21,0)-2</f>
        <v>1870</v>
      </c>
      <c r="D38" s="51">
        <v>1800</v>
      </c>
      <c r="E38" s="44"/>
      <c r="H38" s="130"/>
      <c r="I38" s="130"/>
      <c r="J38" s="130"/>
    </row>
    <row r="39" spans="1:10" ht="15">
      <c r="A39" s="49" t="s">
        <v>26</v>
      </c>
      <c r="B39" s="52" t="s">
        <v>45</v>
      </c>
      <c r="C39" s="51">
        <f>ROUNDUP(D39*$C$21,0)+2</f>
        <v>1770</v>
      </c>
      <c r="D39" s="51">
        <v>1700</v>
      </c>
      <c r="E39" s="44"/>
      <c r="H39" s="130"/>
      <c r="I39" s="130"/>
      <c r="J39" s="130"/>
    </row>
    <row r="40" spans="1:10" s="45" customFormat="1" ht="15">
      <c r="A40" s="41" t="s">
        <v>718</v>
      </c>
      <c r="B40" s="55" t="s">
        <v>49</v>
      </c>
      <c r="C40" s="48"/>
      <c r="D40" s="48"/>
      <c r="E40" s="56"/>
      <c r="G40" s="134"/>
      <c r="H40" s="134"/>
      <c r="I40" s="134"/>
      <c r="J40" s="134"/>
    </row>
    <row r="41" spans="1:10" ht="15">
      <c r="A41" s="49" t="s">
        <v>293</v>
      </c>
      <c r="B41" s="50" t="s">
        <v>50</v>
      </c>
      <c r="C41" s="51">
        <f>ROUNDUP(D41*$C$21,0)+2</f>
        <v>730</v>
      </c>
      <c r="D41" s="57">
        <v>700</v>
      </c>
      <c r="E41" s="44"/>
      <c r="H41" s="130"/>
      <c r="I41" s="130"/>
      <c r="J41" s="130"/>
    </row>
    <row r="42" spans="1:10" s="45" customFormat="1" ht="15.75">
      <c r="A42" s="41" t="s">
        <v>720</v>
      </c>
      <c r="B42" s="55" t="s">
        <v>51</v>
      </c>
      <c r="C42" s="58"/>
      <c r="D42" s="58"/>
      <c r="E42" s="56"/>
      <c r="G42" s="134"/>
      <c r="H42" s="134"/>
      <c r="I42" s="134"/>
      <c r="J42" s="134"/>
    </row>
    <row r="43" spans="1:10" s="45" customFormat="1" ht="15">
      <c r="A43" s="41" t="s">
        <v>299</v>
      </c>
      <c r="B43" s="55" t="s">
        <v>52</v>
      </c>
      <c r="C43" s="59"/>
      <c r="D43" s="59"/>
      <c r="E43" s="56"/>
      <c r="G43" s="134"/>
      <c r="H43" s="134"/>
      <c r="I43" s="134"/>
      <c r="J43" s="134"/>
    </row>
    <row r="44" spans="1:10" ht="30">
      <c r="A44" s="49" t="s">
        <v>381</v>
      </c>
      <c r="B44" s="52" t="s">
        <v>53</v>
      </c>
      <c r="C44" s="51">
        <f>ROUNDUP(D44*$C$21,0)+2</f>
        <v>75</v>
      </c>
      <c r="D44" s="57">
        <v>70</v>
      </c>
      <c r="E44" s="44"/>
      <c r="H44" s="130"/>
      <c r="I44" s="130"/>
      <c r="J44" s="130"/>
    </row>
    <row r="45" spans="1:10" ht="183" customHeight="1">
      <c r="A45" s="49" t="s">
        <v>382</v>
      </c>
      <c r="B45" s="137" t="s">
        <v>54</v>
      </c>
      <c r="C45" s="138">
        <f>ROUNDUP(D45*$C$21,0)-1</f>
        <v>935</v>
      </c>
      <c r="D45" s="57">
        <v>900</v>
      </c>
      <c r="E45" s="44"/>
      <c r="H45" s="130"/>
      <c r="I45" s="130"/>
      <c r="J45" s="130"/>
    </row>
    <row r="46" spans="1:10" ht="15">
      <c r="A46" s="49" t="s">
        <v>383</v>
      </c>
      <c r="B46" s="52" t="s">
        <v>55</v>
      </c>
      <c r="C46" s="51">
        <f>ROUNDUP(D46*$C$21,0)</f>
        <v>520</v>
      </c>
      <c r="D46" s="57">
        <v>500</v>
      </c>
      <c r="E46" s="44"/>
      <c r="H46" s="130"/>
      <c r="I46" s="130"/>
      <c r="J46" s="130"/>
    </row>
    <row r="47" spans="1:10" ht="15">
      <c r="A47" s="49" t="s">
        <v>384</v>
      </c>
      <c r="B47" s="52" t="s">
        <v>56</v>
      </c>
      <c r="C47" s="51">
        <f>ROUNDUP(D47*$C$21,0)</f>
        <v>260</v>
      </c>
      <c r="D47" s="57">
        <v>250</v>
      </c>
      <c r="E47" s="44"/>
      <c r="H47" s="130"/>
      <c r="I47" s="130"/>
      <c r="J47" s="130"/>
    </row>
    <row r="48" spans="1:10" ht="15">
      <c r="A48" s="49" t="s">
        <v>385</v>
      </c>
      <c r="B48" s="139" t="s">
        <v>57</v>
      </c>
      <c r="C48" s="51">
        <f>ROUNDUP(D48*$C$21,0)+1</f>
        <v>2445</v>
      </c>
      <c r="D48" s="59">
        <v>2350</v>
      </c>
      <c r="E48" s="44"/>
      <c r="H48" s="130"/>
      <c r="I48" s="130"/>
      <c r="J48" s="130"/>
    </row>
    <row r="49" spans="1:10" ht="15">
      <c r="A49" s="49" t="s">
        <v>386</v>
      </c>
      <c r="B49" s="60" t="s">
        <v>58</v>
      </c>
      <c r="C49" s="61"/>
      <c r="D49" s="61"/>
      <c r="E49" s="62"/>
      <c r="H49" s="130"/>
      <c r="I49" s="130"/>
      <c r="J49" s="130"/>
    </row>
    <row r="50" spans="1:10" ht="15">
      <c r="A50" s="49" t="s">
        <v>387</v>
      </c>
      <c r="B50" s="63" t="s">
        <v>59</v>
      </c>
      <c r="C50" s="51">
        <f>ROUNDUP(D50*$C$21,0)+2</f>
        <v>470</v>
      </c>
      <c r="D50" s="57">
        <v>450</v>
      </c>
      <c r="E50" s="44"/>
      <c r="H50" s="130"/>
      <c r="I50" s="130"/>
      <c r="J50" s="130"/>
    </row>
    <row r="51" spans="1:10" ht="15">
      <c r="A51" s="49" t="s">
        <v>388</v>
      </c>
      <c r="B51" s="64" t="s">
        <v>60</v>
      </c>
      <c r="C51" s="51">
        <f>ROUNDUP(D51*$C$21,0)+2</f>
        <v>210</v>
      </c>
      <c r="D51" s="57">
        <v>200</v>
      </c>
      <c r="E51" s="44"/>
      <c r="H51" s="130"/>
      <c r="I51" s="130"/>
      <c r="J51" s="130"/>
    </row>
    <row r="52" spans="1:10" s="65" customFormat="1" ht="30">
      <c r="A52" s="49" t="s">
        <v>389</v>
      </c>
      <c r="B52" s="64" t="s">
        <v>61</v>
      </c>
      <c r="C52" s="51">
        <f>ROUNDUP(D52*$C$21,0)+4</f>
        <v>420</v>
      </c>
      <c r="D52" s="57">
        <v>400</v>
      </c>
      <c r="E52" s="44"/>
      <c r="G52" s="140"/>
      <c r="H52" s="140"/>
      <c r="I52" s="140"/>
      <c r="J52" s="140"/>
    </row>
    <row r="53" spans="1:11" s="65" customFormat="1" ht="15.75">
      <c r="A53" s="49" t="s">
        <v>390</v>
      </c>
      <c r="B53" s="66" t="s">
        <v>62</v>
      </c>
      <c r="C53" s="67">
        <f>SUM(C54:C62)</f>
        <v>1835</v>
      </c>
      <c r="D53" s="293">
        <v>1755</v>
      </c>
      <c r="E53" s="68"/>
      <c r="F53" s="45"/>
      <c r="G53" s="134"/>
      <c r="H53" s="134"/>
      <c r="I53" s="134"/>
      <c r="J53" s="134"/>
      <c r="K53" s="45"/>
    </row>
    <row r="54" spans="1:11" s="45" customFormat="1" ht="18" customHeight="1">
      <c r="A54" s="49" t="s">
        <v>391</v>
      </c>
      <c r="B54" s="64" t="s">
        <v>63</v>
      </c>
      <c r="C54" s="51">
        <f>ROUNDUP(D54*$C$21,0)+2</f>
        <v>195</v>
      </c>
      <c r="D54" s="57">
        <v>185</v>
      </c>
      <c r="E54" s="44"/>
      <c r="F54" s="22"/>
      <c r="G54" s="130"/>
      <c r="H54" s="130"/>
      <c r="I54" s="130"/>
      <c r="J54" s="130"/>
      <c r="K54" s="22"/>
    </row>
    <row r="55" spans="1:10" ht="15">
      <c r="A55" s="49" t="s">
        <v>392</v>
      </c>
      <c r="B55" s="64" t="s">
        <v>64</v>
      </c>
      <c r="C55" s="51">
        <f>ROUNDUP(D55*$C$21,0)+2</f>
        <v>195</v>
      </c>
      <c r="D55" s="57">
        <v>185</v>
      </c>
      <c r="E55" s="44"/>
      <c r="H55" s="130"/>
      <c r="I55" s="130"/>
      <c r="J55" s="130"/>
    </row>
    <row r="56" spans="1:10" ht="15">
      <c r="A56" s="49" t="s">
        <v>393</v>
      </c>
      <c r="B56" s="64" t="s">
        <v>65</v>
      </c>
      <c r="C56" s="51">
        <f>ROUNDUP(D56*$C$21,0)-1</f>
        <v>285</v>
      </c>
      <c r="D56" s="57">
        <v>275</v>
      </c>
      <c r="E56" s="44"/>
      <c r="H56" s="130"/>
      <c r="I56" s="130"/>
      <c r="J56" s="130"/>
    </row>
    <row r="57" spans="1:10" ht="15">
      <c r="A57" s="49" t="s">
        <v>394</v>
      </c>
      <c r="B57" s="64" t="s">
        <v>66</v>
      </c>
      <c r="C57" s="51">
        <f>ROUNDUP(D57*$C$21,0)-2</f>
        <v>170</v>
      </c>
      <c r="D57" s="57">
        <v>165</v>
      </c>
      <c r="E57" s="44"/>
      <c r="H57" s="130"/>
      <c r="I57" s="130"/>
      <c r="J57" s="130"/>
    </row>
    <row r="58" spans="1:10" ht="15">
      <c r="A58" s="49" t="s">
        <v>395</v>
      </c>
      <c r="B58" s="64" t="s">
        <v>67</v>
      </c>
      <c r="C58" s="51">
        <f>ROUNDUP(D58*$C$21,0)-2</f>
        <v>180</v>
      </c>
      <c r="D58" s="57">
        <v>175</v>
      </c>
      <c r="E58" s="44"/>
      <c r="H58" s="130"/>
      <c r="I58" s="130"/>
      <c r="J58" s="130"/>
    </row>
    <row r="59" spans="1:10" ht="15">
      <c r="A59" s="49" t="s">
        <v>396</v>
      </c>
      <c r="B59" s="64" t="s">
        <v>68</v>
      </c>
      <c r="C59" s="51">
        <f>ROUNDUP(D59*$C$21,0)+2</f>
        <v>335</v>
      </c>
      <c r="D59" s="57">
        <v>320</v>
      </c>
      <c r="E59" s="44"/>
      <c r="H59" s="130"/>
      <c r="I59" s="130"/>
      <c r="J59" s="130"/>
    </row>
    <row r="60" spans="1:10" ht="15">
      <c r="A60" s="49" t="s">
        <v>397</v>
      </c>
      <c r="B60" s="64" t="s">
        <v>69</v>
      </c>
      <c r="C60" s="51">
        <f>ROUNDUP(D60*$C$21,0)+2</f>
        <v>195</v>
      </c>
      <c r="D60" s="57">
        <v>185</v>
      </c>
      <c r="E60" s="44"/>
      <c r="H60" s="130"/>
      <c r="I60" s="130"/>
      <c r="J60" s="130"/>
    </row>
    <row r="61" spans="1:10" ht="15">
      <c r="A61" s="49" t="s">
        <v>398</v>
      </c>
      <c r="B61" s="63" t="s">
        <v>70</v>
      </c>
      <c r="C61" s="51">
        <f>ROUNDUP(D61*$C$21,0)+2</f>
        <v>70</v>
      </c>
      <c r="D61" s="57">
        <v>65</v>
      </c>
      <c r="E61" s="44"/>
      <c r="H61" s="130"/>
      <c r="I61" s="130"/>
      <c r="J61" s="130"/>
    </row>
    <row r="62" spans="1:10" ht="15">
      <c r="A62" s="49" t="s">
        <v>399</v>
      </c>
      <c r="B62" s="64" t="s">
        <v>71</v>
      </c>
      <c r="C62" s="51">
        <f>ROUNDUP(D62*$C$21,0)+2</f>
        <v>210</v>
      </c>
      <c r="D62" s="57">
        <v>200</v>
      </c>
      <c r="E62" s="44"/>
      <c r="H62" s="130"/>
      <c r="I62" s="130"/>
      <c r="J62" s="130"/>
    </row>
    <row r="63" spans="1:10" ht="14.25" customHeight="1">
      <c r="A63" s="49" t="s">
        <v>400</v>
      </c>
      <c r="B63" s="63" t="s">
        <v>72</v>
      </c>
      <c r="C63" s="51">
        <f>ROUNDUP(D63*$C$21,0)+2</f>
        <v>195</v>
      </c>
      <c r="D63" s="57">
        <v>185</v>
      </c>
      <c r="E63" s="44"/>
      <c r="H63" s="130"/>
      <c r="I63" s="130"/>
      <c r="J63" s="130"/>
    </row>
    <row r="64" spans="1:10" ht="14.25" customHeight="1">
      <c r="A64" s="49" t="s">
        <v>401</v>
      </c>
      <c r="B64" s="63" t="s">
        <v>73</v>
      </c>
      <c r="C64" s="51">
        <f>ROUNDUP(D64*$C$21,0)+1</f>
        <v>230</v>
      </c>
      <c r="D64" s="57">
        <v>220</v>
      </c>
      <c r="E64" s="44"/>
      <c r="H64" s="130"/>
      <c r="I64" s="130"/>
      <c r="J64" s="130"/>
    </row>
    <row r="65" spans="1:10" ht="15">
      <c r="A65" s="49" t="s">
        <v>402</v>
      </c>
      <c r="B65" s="63" t="s">
        <v>74</v>
      </c>
      <c r="C65" s="51">
        <f>ROUNDUP(D65*$C$21,0)-2</f>
        <v>180</v>
      </c>
      <c r="D65" s="57">
        <v>175</v>
      </c>
      <c r="E65" s="44"/>
      <c r="H65" s="130"/>
      <c r="I65" s="130"/>
      <c r="J65" s="130"/>
    </row>
    <row r="66" spans="1:10" ht="15">
      <c r="A66" s="49" t="s">
        <v>403</v>
      </c>
      <c r="B66" s="64" t="s">
        <v>75</v>
      </c>
      <c r="C66" s="51">
        <f>ROUNDUP(D66*$C$21,0)-1</f>
        <v>265</v>
      </c>
      <c r="D66" s="57">
        <v>255</v>
      </c>
      <c r="E66" s="44"/>
      <c r="H66" s="130"/>
      <c r="I66" s="130"/>
      <c r="J66" s="130"/>
    </row>
    <row r="67" spans="1:10" ht="15">
      <c r="A67" s="49" t="s">
        <v>404</v>
      </c>
      <c r="B67" s="64" t="s">
        <v>76</v>
      </c>
      <c r="C67" s="51">
        <f>ROUNDUP(D67*$C$21,0)-2</f>
        <v>295</v>
      </c>
      <c r="D67" s="57">
        <v>285</v>
      </c>
      <c r="E67" s="44"/>
      <c r="H67" s="130"/>
      <c r="I67" s="130"/>
      <c r="J67" s="130"/>
    </row>
    <row r="68" spans="1:10" ht="15">
      <c r="A68" s="49" t="s">
        <v>405</v>
      </c>
      <c r="B68" s="52" t="s">
        <v>77</v>
      </c>
      <c r="C68" s="51">
        <f>ROUNDUP(D68*$C$21,0)-1</f>
        <v>265</v>
      </c>
      <c r="D68" s="57">
        <v>255</v>
      </c>
      <c r="E68" s="44"/>
      <c r="H68" s="130"/>
      <c r="I68" s="130"/>
      <c r="J68" s="130"/>
    </row>
    <row r="69" spans="1:10" ht="15">
      <c r="A69" s="49" t="s">
        <v>406</v>
      </c>
      <c r="B69" s="64" t="s">
        <v>78</v>
      </c>
      <c r="C69" s="51">
        <f aca="true" t="shared" si="0" ref="C69:C77">ROUNDUP(D69*$C$21,0)+2</f>
        <v>195</v>
      </c>
      <c r="D69" s="57">
        <v>185</v>
      </c>
      <c r="E69" s="44"/>
      <c r="H69" s="130"/>
      <c r="I69" s="130"/>
      <c r="J69" s="130"/>
    </row>
    <row r="70" spans="1:10" ht="17.25" customHeight="1">
      <c r="A70" s="49" t="s">
        <v>407</v>
      </c>
      <c r="B70" s="52" t="s">
        <v>79</v>
      </c>
      <c r="C70" s="51">
        <f t="shared" si="0"/>
        <v>195</v>
      </c>
      <c r="D70" s="57">
        <v>185</v>
      </c>
      <c r="E70" s="44"/>
      <c r="H70" s="130"/>
      <c r="I70" s="130"/>
      <c r="J70" s="130"/>
    </row>
    <row r="71" spans="1:10" ht="20.25" customHeight="1">
      <c r="A71" s="49" t="s">
        <v>408</v>
      </c>
      <c r="B71" s="64" t="s">
        <v>80</v>
      </c>
      <c r="C71" s="51">
        <f t="shared" si="0"/>
        <v>195</v>
      </c>
      <c r="D71" s="57">
        <v>185</v>
      </c>
      <c r="E71" s="44"/>
      <c r="H71" s="130"/>
      <c r="I71" s="130"/>
      <c r="J71" s="130"/>
    </row>
    <row r="72" spans="1:10" ht="18" customHeight="1">
      <c r="A72" s="49" t="s">
        <v>409</v>
      </c>
      <c r="B72" s="64" t="s">
        <v>81</v>
      </c>
      <c r="C72" s="51">
        <f t="shared" si="0"/>
        <v>195</v>
      </c>
      <c r="D72" s="57">
        <v>185</v>
      </c>
      <c r="E72" s="44"/>
      <c r="H72" s="130"/>
      <c r="I72" s="130"/>
      <c r="J72" s="130"/>
    </row>
    <row r="73" spans="1:10" ht="15">
      <c r="A73" s="49" t="s">
        <v>410</v>
      </c>
      <c r="B73" s="64" t="s">
        <v>82</v>
      </c>
      <c r="C73" s="51">
        <f t="shared" si="0"/>
        <v>195</v>
      </c>
      <c r="D73" s="57">
        <v>185</v>
      </c>
      <c r="E73" s="44"/>
      <c r="H73" s="130"/>
      <c r="I73" s="130"/>
      <c r="J73" s="130"/>
    </row>
    <row r="74" spans="1:10" ht="15">
      <c r="A74" s="49" t="s">
        <v>411</v>
      </c>
      <c r="B74" s="64" t="s">
        <v>83</v>
      </c>
      <c r="C74" s="51">
        <f t="shared" si="0"/>
        <v>195</v>
      </c>
      <c r="D74" s="57">
        <v>185</v>
      </c>
      <c r="E74" s="44"/>
      <c r="H74" s="130"/>
      <c r="I74" s="130"/>
      <c r="J74" s="130"/>
    </row>
    <row r="75" spans="1:10" ht="15">
      <c r="A75" s="49" t="s">
        <v>412</v>
      </c>
      <c r="B75" s="64" t="s">
        <v>84</v>
      </c>
      <c r="C75" s="51">
        <f t="shared" si="0"/>
        <v>195</v>
      </c>
      <c r="D75" s="57">
        <v>185</v>
      </c>
      <c r="E75" s="44"/>
      <c r="H75" s="130"/>
      <c r="I75" s="130"/>
      <c r="J75" s="130"/>
    </row>
    <row r="76" spans="1:10" ht="15">
      <c r="A76" s="49" t="s">
        <v>413</v>
      </c>
      <c r="B76" s="64" t="s">
        <v>85</v>
      </c>
      <c r="C76" s="51">
        <f t="shared" si="0"/>
        <v>195</v>
      </c>
      <c r="D76" s="57">
        <v>185</v>
      </c>
      <c r="E76" s="44"/>
      <c r="H76" s="130"/>
      <c r="I76" s="130"/>
      <c r="J76" s="130"/>
    </row>
    <row r="77" spans="1:10" ht="15">
      <c r="A77" s="49" t="s">
        <v>414</v>
      </c>
      <c r="B77" s="69" t="s">
        <v>86</v>
      </c>
      <c r="C77" s="51">
        <f t="shared" si="0"/>
        <v>210</v>
      </c>
      <c r="D77" s="147">
        <v>200</v>
      </c>
      <c r="E77" s="44"/>
      <c r="H77" s="130"/>
      <c r="I77" s="130"/>
      <c r="J77" s="130"/>
    </row>
    <row r="78" spans="1:11" ht="13.5">
      <c r="A78" s="49" t="s">
        <v>415</v>
      </c>
      <c r="B78" s="142" t="s">
        <v>87</v>
      </c>
      <c r="C78" s="48">
        <f>SUM(C79:C85)</f>
        <v>1290</v>
      </c>
      <c r="D78" s="294">
        <v>1235</v>
      </c>
      <c r="E78" s="143"/>
      <c r="F78" s="45"/>
      <c r="G78" s="134"/>
      <c r="H78" s="134"/>
      <c r="I78" s="134"/>
      <c r="J78" s="134"/>
      <c r="K78" s="45"/>
    </row>
    <row r="79" spans="1:11" s="45" customFormat="1" ht="15">
      <c r="A79" s="49" t="s">
        <v>416</v>
      </c>
      <c r="B79" s="52" t="s">
        <v>88</v>
      </c>
      <c r="C79" s="51">
        <f>ROUNDUP(D79*$C$21,0)</f>
        <v>250</v>
      </c>
      <c r="D79" s="147">
        <v>240</v>
      </c>
      <c r="E79" s="44"/>
      <c r="F79" s="22"/>
      <c r="G79" s="130"/>
      <c r="H79" s="130"/>
      <c r="I79" s="130"/>
      <c r="J79" s="130"/>
      <c r="K79" s="22"/>
    </row>
    <row r="80" spans="1:11" s="45" customFormat="1" ht="15">
      <c r="A80" s="49" t="s">
        <v>417</v>
      </c>
      <c r="B80" s="52" t="s">
        <v>89</v>
      </c>
      <c r="C80" s="51">
        <f>ROUNDUP(D80*$C$21,0)-1</f>
        <v>135</v>
      </c>
      <c r="D80" s="147">
        <v>130</v>
      </c>
      <c r="E80" s="44"/>
      <c r="F80" s="22"/>
      <c r="G80" s="130"/>
      <c r="H80" s="130"/>
      <c r="I80" s="130"/>
      <c r="J80" s="130"/>
      <c r="K80" s="22"/>
    </row>
    <row r="81" spans="1:10" ht="15">
      <c r="A81" s="49" t="s">
        <v>418</v>
      </c>
      <c r="B81" s="52" t="s">
        <v>90</v>
      </c>
      <c r="C81" s="51">
        <f>ROUNDUP(D81*$C$21,0)+1</f>
        <v>230</v>
      </c>
      <c r="D81" s="147">
        <v>220</v>
      </c>
      <c r="E81" s="44"/>
      <c r="H81" s="130"/>
      <c r="I81" s="130"/>
      <c r="J81" s="130"/>
    </row>
    <row r="82" spans="1:10" ht="30">
      <c r="A82" s="49" t="s">
        <v>419</v>
      </c>
      <c r="B82" s="52" t="s">
        <v>91</v>
      </c>
      <c r="C82" s="51">
        <f>ROUNDUP(D82*$C$21,0)+1</f>
        <v>230</v>
      </c>
      <c r="D82" s="147">
        <v>220</v>
      </c>
      <c r="E82" s="44"/>
      <c r="H82" s="130"/>
      <c r="I82" s="130"/>
      <c r="J82" s="130"/>
    </row>
    <row r="83" spans="1:10" ht="15.75" customHeight="1">
      <c r="A83" s="49" t="s">
        <v>420</v>
      </c>
      <c r="B83" s="63" t="s">
        <v>92</v>
      </c>
      <c r="C83" s="51">
        <f>ROUNDUP(D83*$C$21,0)+2</f>
        <v>80</v>
      </c>
      <c r="D83" s="147">
        <v>75</v>
      </c>
      <c r="E83" s="44"/>
      <c r="H83" s="130"/>
      <c r="I83" s="130"/>
      <c r="J83" s="130"/>
    </row>
    <row r="84" spans="1:11" ht="15">
      <c r="A84" s="49" t="s">
        <v>421</v>
      </c>
      <c r="B84" s="52" t="s">
        <v>93</v>
      </c>
      <c r="C84" s="51">
        <f>ROUNDUP(D84*$C$21,0)+1</f>
        <v>230</v>
      </c>
      <c r="D84" s="147">
        <v>220</v>
      </c>
      <c r="E84" s="44"/>
      <c r="F84" s="65"/>
      <c r="G84" s="140"/>
      <c r="H84" s="140"/>
      <c r="I84" s="140"/>
      <c r="J84" s="140"/>
      <c r="K84" s="65"/>
    </row>
    <row r="85" spans="1:10" ht="15">
      <c r="A85" s="49" t="s">
        <v>422</v>
      </c>
      <c r="B85" s="71" t="s">
        <v>94</v>
      </c>
      <c r="C85" s="51">
        <f>ROUNDUP(D85*$C$21,0)-1</f>
        <v>135</v>
      </c>
      <c r="D85" s="147">
        <v>130</v>
      </c>
      <c r="E85" s="44"/>
      <c r="H85" s="130"/>
      <c r="I85" s="130"/>
      <c r="J85" s="130"/>
    </row>
    <row r="86" spans="1:11" s="65" customFormat="1" ht="15.75">
      <c r="A86" s="49" t="s">
        <v>423</v>
      </c>
      <c r="B86" s="72" t="s">
        <v>95</v>
      </c>
      <c r="C86" s="59">
        <f>SUM(C87:C94)</f>
        <v>530</v>
      </c>
      <c r="D86" s="231">
        <v>490</v>
      </c>
      <c r="E86" s="44"/>
      <c r="F86" s="45"/>
      <c r="G86" s="134"/>
      <c r="H86" s="134"/>
      <c r="I86" s="134"/>
      <c r="J86" s="134"/>
      <c r="K86" s="45"/>
    </row>
    <row r="87" spans="1:10" ht="16.5" customHeight="1">
      <c r="A87" s="49" t="s">
        <v>424</v>
      </c>
      <c r="B87" s="52" t="s">
        <v>96</v>
      </c>
      <c r="C87" s="51">
        <f>ROUNDUP(D87*$C$21,0)+3</f>
        <v>50</v>
      </c>
      <c r="D87" s="147">
        <v>45</v>
      </c>
      <c r="E87" s="44"/>
      <c r="H87" s="130"/>
      <c r="I87" s="130"/>
      <c r="J87" s="130"/>
    </row>
    <row r="88" spans="1:11" s="45" customFormat="1" ht="15">
      <c r="A88" s="49" t="s">
        <v>425</v>
      </c>
      <c r="B88" s="52" t="s">
        <v>97</v>
      </c>
      <c r="C88" s="51">
        <f>ROUNDUP(D88*$C$21,0)+4</f>
        <v>30</v>
      </c>
      <c r="D88" s="147">
        <v>25</v>
      </c>
      <c r="E88" s="44"/>
      <c r="F88" s="22"/>
      <c r="G88" s="130"/>
      <c r="H88" s="130"/>
      <c r="I88" s="130"/>
      <c r="J88" s="130"/>
      <c r="K88" s="22"/>
    </row>
    <row r="89" spans="1:11" s="45" customFormat="1" ht="15">
      <c r="A89" s="49" t="s">
        <v>426</v>
      </c>
      <c r="B89" s="52" t="s">
        <v>98</v>
      </c>
      <c r="C89" s="51">
        <f>ROUNDUP(D89*$C$21,0)+2</f>
        <v>70</v>
      </c>
      <c r="D89" s="147">
        <v>65</v>
      </c>
      <c r="E89" s="44"/>
      <c r="F89" s="22"/>
      <c r="G89" s="130"/>
      <c r="H89" s="130"/>
      <c r="I89" s="130"/>
      <c r="J89" s="130"/>
      <c r="K89" s="22"/>
    </row>
    <row r="90" spans="1:10" ht="15">
      <c r="A90" s="49" t="s">
        <v>427</v>
      </c>
      <c r="B90" s="52" t="s">
        <v>99</v>
      </c>
      <c r="C90" s="51">
        <f>ROUNDUP(D90*$C$21,0)+2</f>
        <v>60</v>
      </c>
      <c r="D90" s="147">
        <v>55</v>
      </c>
      <c r="E90" s="44"/>
      <c r="H90" s="130"/>
      <c r="I90" s="130"/>
      <c r="J90" s="130"/>
    </row>
    <row r="91" spans="1:10" ht="15">
      <c r="A91" s="49" t="s">
        <v>428</v>
      </c>
      <c r="B91" s="52" t="s">
        <v>100</v>
      </c>
      <c r="C91" s="51">
        <f>ROUNDUP(D91*$C$21,0)+2</f>
        <v>70</v>
      </c>
      <c r="D91" s="147">
        <v>65</v>
      </c>
      <c r="E91" s="44"/>
      <c r="H91" s="130"/>
      <c r="I91" s="130"/>
      <c r="J91" s="130"/>
    </row>
    <row r="92" spans="1:10" ht="15">
      <c r="A92" s="49" t="s">
        <v>429</v>
      </c>
      <c r="B92" s="52" t="s">
        <v>101</v>
      </c>
      <c r="C92" s="51">
        <f>ROUNDUP(D92*$C$21,0)+2</f>
        <v>60</v>
      </c>
      <c r="D92" s="147">
        <v>55</v>
      </c>
      <c r="E92" s="44"/>
      <c r="H92" s="130"/>
      <c r="I92" s="130"/>
      <c r="J92" s="130"/>
    </row>
    <row r="93" spans="1:10" ht="15">
      <c r="A93" s="49" t="s">
        <v>430</v>
      </c>
      <c r="B93" s="52" t="s">
        <v>102</v>
      </c>
      <c r="C93" s="51">
        <f>ROUNDUP(D93*$C$21,0)+4</f>
        <v>30</v>
      </c>
      <c r="D93" s="147">
        <v>25</v>
      </c>
      <c r="E93" s="44"/>
      <c r="F93" s="44"/>
      <c r="H93" s="130"/>
      <c r="I93" s="130"/>
      <c r="J93" s="130"/>
    </row>
    <row r="94" spans="1:11" ht="18.75" customHeight="1">
      <c r="A94" s="49" t="s">
        <v>431</v>
      </c>
      <c r="B94" s="52" t="s">
        <v>103</v>
      </c>
      <c r="C94" s="51">
        <f>ROUNDUP(D94*$C$21,0)-2</f>
        <v>160</v>
      </c>
      <c r="D94" s="147">
        <v>155</v>
      </c>
      <c r="E94" s="44"/>
      <c r="F94" s="65"/>
      <c r="G94" s="140"/>
      <c r="H94" s="140"/>
      <c r="I94" s="140"/>
      <c r="J94" s="140"/>
      <c r="K94" s="65"/>
    </row>
    <row r="95" spans="1:10" ht="15">
      <c r="A95" s="49" t="s">
        <v>432</v>
      </c>
      <c r="B95" s="52" t="s">
        <v>104</v>
      </c>
      <c r="C95" s="51">
        <f>ROUNDUP(D95*$C$21,0)+2</f>
        <v>60</v>
      </c>
      <c r="D95" s="147">
        <v>55</v>
      </c>
      <c r="E95" s="44"/>
      <c r="H95" s="130"/>
      <c r="I95" s="130"/>
      <c r="J95" s="130"/>
    </row>
    <row r="96" spans="1:10" ht="15">
      <c r="A96" s="49" t="s">
        <v>433</v>
      </c>
      <c r="B96" s="52" t="s">
        <v>105</v>
      </c>
      <c r="C96" s="51">
        <f>ROUNDUP(D96*$C$21,0)-2</f>
        <v>160</v>
      </c>
      <c r="D96" s="147">
        <v>155</v>
      </c>
      <c r="E96" s="44"/>
      <c r="H96" s="130"/>
      <c r="I96" s="130"/>
      <c r="J96" s="130"/>
    </row>
    <row r="97" spans="1:11" s="65" customFormat="1" ht="15.75" customHeight="1">
      <c r="A97" s="49" t="s">
        <v>434</v>
      </c>
      <c r="B97" s="52" t="s">
        <v>106</v>
      </c>
      <c r="C97" s="51">
        <f>ROUNDUP(D97*$C$21,0)+1</f>
        <v>620</v>
      </c>
      <c r="D97" s="147">
        <v>595</v>
      </c>
      <c r="E97" s="44"/>
      <c r="F97" s="22"/>
      <c r="G97" s="130"/>
      <c r="H97" s="130"/>
      <c r="I97" s="130"/>
      <c r="J97" s="130"/>
      <c r="K97" s="22"/>
    </row>
    <row r="98" spans="1:10" ht="15">
      <c r="A98" s="49" t="s">
        <v>435</v>
      </c>
      <c r="B98" s="52" t="s">
        <v>107</v>
      </c>
      <c r="C98" s="51">
        <f>ROUNDUP(D98*$C$21,0)-1</f>
        <v>265</v>
      </c>
      <c r="D98" s="147">
        <v>255</v>
      </c>
      <c r="E98" s="44"/>
      <c r="H98" s="130"/>
      <c r="I98" s="130"/>
      <c r="J98" s="130"/>
    </row>
    <row r="99" spans="1:10" ht="15">
      <c r="A99" s="49" t="s">
        <v>436</v>
      </c>
      <c r="B99" s="52" t="s">
        <v>108</v>
      </c>
      <c r="C99" s="51">
        <f>ROUNDUP(D99*$C$21,0)+2</f>
        <v>60</v>
      </c>
      <c r="D99" s="147">
        <v>55</v>
      </c>
      <c r="E99" s="44"/>
      <c r="H99" s="130"/>
      <c r="I99" s="130"/>
      <c r="J99" s="130"/>
    </row>
    <row r="100" spans="1:11" ht="15">
      <c r="A100" s="41" t="s">
        <v>721</v>
      </c>
      <c r="B100" s="55" t="s">
        <v>109</v>
      </c>
      <c r="C100" s="43"/>
      <c r="D100" s="295"/>
      <c r="E100" s="44"/>
      <c r="F100" s="45"/>
      <c r="G100" s="134"/>
      <c r="H100" s="134"/>
      <c r="I100" s="134"/>
      <c r="J100" s="134"/>
      <c r="K100" s="45"/>
    </row>
    <row r="101" spans="1:10" ht="13.5" customHeight="1">
      <c r="A101" s="49" t="s">
        <v>4</v>
      </c>
      <c r="B101" s="52" t="s">
        <v>110</v>
      </c>
      <c r="C101" s="51">
        <f>ROUNDUP(D101*$C$21,0)-2</f>
        <v>830</v>
      </c>
      <c r="D101" s="147">
        <v>800</v>
      </c>
      <c r="E101" s="44"/>
      <c r="H101" s="130"/>
      <c r="I101" s="130"/>
      <c r="J101" s="130"/>
    </row>
    <row r="102" spans="1:10" ht="15">
      <c r="A102" s="49" t="s">
        <v>5</v>
      </c>
      <c r="B102" s="52" t="s">
        <v>111</v>
      </c>
      <c r="C102" s="51">
        <f>ROUNDUP(D102*$C$21,0)+1</f>
        <v>1405</v>
      </c>
      <c r="D102" s="147">
        <v>1350</v>
      </c>
      <c r="E102" s="44"/>
      <c r="H102" s="130"/>
      <c r="I102" s="130"/>
      <c r="J102" s="130"/>
    </row>
    <row r="103" spans="1:11" s="45" customFormat="1" ht="15">
      <c r="A103" s="49" t="s">
        <v>437</v>
      </c>
      <c r="B103" s="52" t="s">
        <v>112</v>
      </c>
      <c r="C103" s="51">
        <f>ROUNDUP(D103*$C$21,0)-2</f>
        <v>1610</v>
      </c>
      <c r="D103" s="147">
        <v>1550</v>
      </c>
      <c r="E103" s="44"/>
      <c r="F103" s="22"/>
      <c r="G103" s="130"/>
      <c r="H103" s="130"/>
      <c r="I103" s="130"/>
      <c r="J103" s="130"/>
      <c r="K103" s="22"/>
    </row>
    <row r="104" spans="1:10" ht="30">
      <c r="A104" s="49" t="s">
        <v>438</v>
      </c>
      <c r="B104" s="52" t="s">
        <v>113</v>
      </c>
      <c r="C104" s="51">
        <f>ROUNDUP(D104*$C$21,0)-2</f>
        <v>1350</v>
      </c>
      <c r="D104" s="147">
        <v>1300</v>
      </c>
      <c r="E104" s="44"/>
      <c r="H104" s="130"/>
      <c r="I104" s="130"/>
      <c r="J104" s="130"/>
    </row>
    <row r="105" spans="1:10" ht="30">
      <c r="A105" s="49" t="s">
        <v>439</v>
      </c>
      <c r="B105" s="52" t="s">
        <v>114</v>
      </c>
      <c r="C105" s="51">
        <f>ROUNDUP(D105*$C$21,0)+1</f>
        <v>1145</v>
      </c>
      <c r="D105" s="147">
        <v>1100</v>
      </c>
      <c r="E105" s="44"/>
      <c r="H105" s="130"/>
      <c r="I105" s="130"/>
      <c r="J105" s="130"/>
    </row>
    <row r="106" spans="1:10" ht="16.5" customHeight="1">
      <c r="A106" s="49" t="s">
        <v>440</v>
      </c>
      <c r="B106" s="52" t="s">
        <v>115</v>
      </c>
      <c r="C106" s="51">
        <f>ROUNDUP(D106*$C$21,0)+1</f>
        <v>1145</v>
      </c>
      <c r="D106" s="147">
        <v>1100</v>
      </c>
      <c r="E106" s="44"/>
      <c r="H106" s="130"/>
      <c r="I106" s="130"/>
      <c r="J106" s="130"/>
    </row>
    <row r="107" spans="1:10" ht="47.25" customHeight="1">
      <c r="A107" s="49" t="s">
        <v>441</v>
      </c>
      <c r="B107" s="50" t="s">
        <v>442</v>
      </c>
      <c r="C107" s="51">
        <f>ROUNDUP(D107*$C$21,0)+1</f>
        <v>1665</v>
      </c>
      <c r="D107" s="147">
        <v>1600</v>
      </c>
      <c r="E107" s="44"/>
      <c r="H107" s="130"/>
      <c r="I107" s="130"/>
      <c r="J107" s="130"/>
    </row>
    <row r="108" spans="1:10" ht="17.25" customHeight="1">
      <c r="A108" s="49" t="s">
        <v>443</v>
      </c>
      <c r="B108" s="50" t="s">
        <v>116</v>
      </c>
      <c r="C108" s="51">
        <f>ROUNDUP(D108*$C$21,0)-1</f>
        <v>935</v>
      </c>
      <c r="D108" s="147">
        <v>900</v>
      </c>
      <c r="E108" s="44"/>
      <c r="H108" s="130"/>
      <c r="I108" s="130"/>
      <c r="J108" s="130"/>
    </row>
    <row r="109" spans="1:10" ht="30">
      <c r="A109" s="49" t="s">
        <v>444</v>
      </c>
      <c r="B109" s="52" t="s">
        <v>117</v>
      </c>
      <c r="C109" s="51">
        <f>ROUNDUP(D109*$C$21,0)+1</f>
        <v>1145</v>
      </c>
      <c r="D109" s="147">
        <v>1100</v>
      </c>
      <c r="E109" s="44"/>
      <c r="F109" s="22">
        <v>104</v>
      </c>
      <c r="G109" s="130">
        <f>C109*F109</f>
        <v>119080</v>
      </c>
      <c r="H109" s="130"/>
      <c r="I109" s="130"/>
      <c r="J109" s="130"/>
    </row>
    <row r="110" spans="1:10" ht="15">
      <c r="A110" s="49" t="s">
        <v>445</v>
      </c>
      <c r="B110" s="52" t="s">
        <v>118</v>
      </c>
      <c r="C110" s="51">
        <f>ROUNDUP(D110*$C$21,0)-2</f>
        <v>1350</v>
      </c>
      <c r="D110" s="147">
        <v>1300</v>
      </c>
      <c r="E110" s="44"/>
      <c r="H110" s="130"/>
      <c r="I110" s="130"/>
      <c r="J110" s="130"/>
    </row>
    <row r="111" spans="1:10" ht="30">
      <c r="A111" s="49" t="s">
        <v>446</v>
      </c>
      <c r="B111" s="52" t="s">
        <v>119</v>
      </c>
      <c r="C111" s="51">
        <f>ROUNDUP(D111*$C$21,0)</f>
        <v>2340</v>
      </c>
      <c r="D111" s="147">
        <v>2250</v>
      </c>
      <c r="E111" s="44"/>
      <c r="H111" s="130"/>
      <c r="I111" s="130"/>
      <c r="J111" s="130"/>
    </row>
    <row r="112" spans="1:11" ht="15">
      <c r="A112" s="41" t="s">
        <v>722</v>
      </c>
      <c r="B112" s="55" t="s">
        <v>120</v>
      </c>
      <c r="C112" s="43"/>
      <c r="D112" s="295"/>
      <c r="E112" s="44"/>
      <c r="F112" s="45"/>
      <c r="G112" s="134"/>
      <c r="H112" s="134"/>
      <c r="I112" s="134"/>
      <c r="J112" s="134"/>
      <c r="K112" s="45"/>
    </row>
    <row r="113" spans="1:10" ht="15">
      <c r="A113" s="49" t="s">
        <v>447</v>
      </c>
      <c r="B113" s="74" t="s">
        <v>121</v>
      </c>
      <c r="C113" s="51">
        <f>ROUNDUP(D113*$C$21,0)+1</f>
        <v>625</v>
      </c>
      <c r="D113" s="141">
        <v>600</v>
      </c>
      <c r="E113" s="44"/>
      <c r="H113" s="130"/>
      <c r="I113" s="130"/>
      <c r="J113" s="130"/>
    </row>
    <row r="114" spans="1:10" ht="15">
      <c r="A114" s="49" t="s">
        <v>448</v>
      </c>
      <c r="B114" s="74" t="s">
        <v>122</v>
      </c>
      <c r="C114" s="51">
        <f>ROUNDUP(D114*$C$21,0)+1</f>
        <v>625</v>
      </c>
      <c r="D114" s="141">
        <v>600</v>
      </c>
      <c r="E114" s="44"/>
      <c r="H114" s="130"/>
      <c r="I114" s="130"/>
      <c r="J114" s="130"/>
    </row>
    <row r="115" spans="1:11" s="45" customFormat="1" ht="15">
      <c r="A115" s="49" t="s">
        <v>449</v>
      </c>
      <c r="B115" s="75" t="s">
        <v>123</v>
      </c>
      <c r="C115" s="51">
        <f>ROUNDUP(D115*$C$21,0)+1</f>
        <v>625</v>
      </c>
      <c r="D115" s="141">
        <v>600</v>
      </c>
      <c r="E115" s="44"/>
      <c r="F115" s="22"/>
      <c r="G115" s="130"/>
      <c r="H115" s="130"/>
      <c r="I115" s="130"/>
      <c r="J115" s="130"/>
      <c r="K115" s="22"/>
    </row>
    <row r="116" spans="1:10" ht="15">
      <c r="A116" s="49" t="s">
        <v>450</v>
      </c>
      <c r="B116" s="74" t="s">
        <v>124</v>
      </c>
      <c r="C116" s="51">
        <f>ROUNDUP(D116*$C$21,0)-1</f>
        <v>935</v>
      </c>
      <c r="D116" s="141">
        <v>900</v>
      </c>
      <c r="E116" s="44"/>
      <c r="H116" s="130"/>
      <c r="I116" s="130"/>
      <c r="J116" s="130"/>
    </row>
    <row r="117" spans="1:10" ht="15">
      <c r="A117" s="49" t="s">
        <v>451</v>
      </c>
      <c r="B117" s="74" t="s">
        <v>125</v>
      </c>
      <c r="C117" s="51">
        <f>ROUNDUP(D117*$C$21,0)-1</f>
        <v>2495</v>
      </c>
      <c r="D117" s="141">
        <v>2400</v>
      </c>
      <c r="E117" s="44"/>
      <c r="H117" s="130"/>
      <c r="I117" s="130"/>
      <c r="J117" s="130"/>
    </row>
    <row r="118" spans="1:10" ht="15">
      <c r="A118" s="49" t="s">
        <v>452</v>
      </c>
      <c r="B118" s="75" t="s">
        <v>126</v>
      </c>
      <c r="C118" s="51">
        <f>ROUNDUP(D118*$C$21,0)+1</f>
        <v>625</v>
      </c>
      <c r="D118" s="141">
        <v>600</v>
      </c>
      <c r="E118" s="44"/>
      <c r="H118" s="130"/>
      <c r="I118" s="130"/>
      <c r="J118" s="130"/>
    </row>
    <row r="119" spans="1:10" ht="15">
      <c r="A119" s="49" t="s">
        <v>453</v>
      </c>
      <c r="B119" s="75" t="s">
        <v>127</v>
      </c>
      <c r="C119" s="51">
        <f>ROUNDUP(D119*$C$21,0)+1</f>
        <v>625</v>
      </c>
      <c r="D119" s="141">
        <v>600</v>
      </c>
      <c r="E119" s="44"/>
      <c r="H119" s="130"/>
      <c r="I119" s="130"/>
      <c r="J119" s="130"/>
    </row>
    <row r="120" spans="1:10" ht="15">
      <c r="A120" s="49" t="s">
        <v>454</v>
      </c>
      <c r="B120" s="50" t="s">
        <v>128</v>
      </c>
      <c r="C120" s="51">
        <f>ROUNDUP(D120*$C$21,0)</f>
        <v>1560</v>
      </c>
      <c r="D120" s="141">
        <v>1500</v>
      </c>
      <c r="E120" s="44"/>
      <c r="H120" s="130"/>
      <c r="I120" s="130"/>
      <c r="J120" s="130"/>
    </row>
    <row r="121" spans="1:10" ht="30">
      <c r="A121" s="49" t="s">
        <v>455</v>
      </c>
      <c r="B121" s="75" t="s">
        <v>129</v>
      </c>
      <c r="C121" s="51">
        <f>ROUNDUP(D121*$C$21,0)-2</f>
        <v>1870</v>
      </c>
      <c r="D121" s="141">
        <v>1800</v>
      </c>
      <c r="E121" s="44"/>
      <c r="H121" s="130"/>
      <c r="I121" s="130"/>
      <c r="J121" s="130"/>
    </row>
    <row r="122" spans="1:10" ht="30">
      <c r="A122" s="49" t="s">
        <v>456</v>
      </c>
      <c r="B122" s="75" t="s">
        <v>130</v>
      </c>
      <c r="C122" s="51">
        <f>ROUNDUP(D122*$C$21,0)+2</f>
        <v>2810</v>
      </c>
      <c r="D122" s="141">
        <v>2700</v>
      </c>
      <c r="E122" s="44"/>
      <c r="H122" s="130"/>
      <c r="I122" s="130"/>
      <c r="J122" s="130"/>
    </row>
    <row r="123" spans="1:10" ht="15">
      <c r="A123" s="49" t="s">
        <v>457</v>
      </c>
      <c r="B123" s="74" t="s">
        <v>131</v>
      </c>
      <c r="C123" s="51">
        <f>ROUNDUP(D123*$C$21,0)+1</f>
        <v>625</v>
      </c>
      <c r="D123" s="141">
        <v>600</v>
      </c>
      <c r="E123" s="44"/>
      <c r="H123" s="130"/>
      <c r="I123" s="130"/>
      <c r="J123" s="130"/>
    </row>
    <row r="124" spans="1:10" ht="15">
      <c r="A124" s="49" t="s">
        <v>458</v>
      </c>
      <c r="B124" s="50" t="s">
        <v>132</v>
      </c>
      <c r="C124" s="51">
        <f>ROUNDUP(D124*$C$21,0)-2</f>
        <v>1870</v>
      </c>
      <c r="D124" s="141">
        <v>1800</v>
      </c>
      <c r="E124" s="44"/>
      <c r="H124" s="130"/>
      <c r="I124" s="130"/>
      <c r="J124" s="130"/>
    </row>
    <row r="125" spans="1:10" ht="15">
      <c r="A125" s="49" t="s">
        <v>459</v>
      </c>
      <c r="B125" s="52" t="s">
        <v>133</v>
      </c>
      <c r="C125" s="51">
        <f>ROUNDUP(D125*$C$21,0)+1</f>
        <v>625</v>
      </c>
      <c r="D125" s="141">
        <v>600</v>
      </c>
      <c r="E125" s="44"/>
      <c r="H125" s="130"/>
      <c r="I125" s="130"/>
      <c r="J125" s="130"/>
    </row>
    <row r="126" spans="1:10" ht="15">
      <c r="A126" s="49" t="s">
        <v>460</v>
      </c>
      <c r="B126" s="52" t="s">
        <v>134</v>
      </c>
      <c r="C126" s="51">
        <f>ROUNDUP(D126*$C$21,0)-1</f>
        <v>935</v>
      </c>
      <c r="D126" s="141">
        <v>900</v>
      </c>
      <c r="E126" s="44"/>
      <c r="H126" s="130"/>
      <c r="I126" s="130"/>
      <c r="J126" s="130"/>
    </row>
    <row r="127" spans="1:10" ht="15">
      <c r="A127" s="49" t="s">
        <v>461</v>
      </c>
      <c r="B127" s="52" t="s">
        <v>135</v>
      </c>
      <c r="C127" s="51">
        <f>ROUNDUP(D127*$C$21,0)+1</f>
        <v>625</v>
      </c>
      <c r="D127" s="141">
        <v>600</v>
      </c>
      <c r="E127" s="44"/>
      <c r="H127" s="130"/>
      <c r="I127" s="130"/>
      <c r="J127" s="130"/>
    </row>
    <row r="128" spans="1:10" ht="15">
      <c r="A128" s="49" t="s">
        <v>766</v>
      </c>
      <c r="B128" s="197" t="s">
        <v>749</v>
      </c>
      <c r="C128" s="196">
        <f>ROUNDUP(D128*$C$21,0)+2</f>
        <v>2810</v>
      </c>
      <c r="D128" s="141">
        <v>2700</v>
      </c>
      <c r="E128" s="146"/>
      <c r="F128" s="198"/>
      <c r="G128" s="208"/>
      <c r="H128" s="130"/>
      <c r="I128" s="130"/>
      <c r="J128" s="130"/>
    </row>
    <row r="129" spans="1:10" ht="15">
      <c r="A129" s="49" t="s">
        <v>462</v>
      </c>
      <c r="B129" s="52" t="s">
        <v>136</v>
      </c>
      <c r="C129" s="51">
        <f>ROUNDUP(D129*$C$21,0)+1</f>
        <v>625</v>
      </c>
      <c r="D129" s="141">
        <v>600</v>
      </c>
      <c r="E129" s="44"/>
      <c r="H129" s="130"/>
      <c r="I129" s="130"/>
      <c r="J129" s="130"/>
    </row>
    <row r="130" spans="1:10" ht="15">
      <c r="A130" s="49" t="s">
        <v>463</v>
      </c>
      <c r="B130" s="50" t="s">
        <v>137</v>
      </c>
      <c r="C130" s="51">
        <f>ROUNDUP(D130*$C$21,0)+1</f>
        <v>625</v>
      </c>
      <c r="D130" s="141">
        <v>600</v>
      </c>
      <c r="E130" s="44"/>
      <c r="H130" s="130"/>
      <c r="I130" s="130"/>
      <c r="J130" s="130"/>
    </row>
    <row r="131" spans="1:10" ht="15">
      <c r="A131" s="49" t="s">
        <v>464</v>
      </c>
      <c r="B131" s="50" t="s">
        <v>138</v>
      </c>
      <c r="C131" s="51">
        <f>ROUNDUP(D131*$C$21,0)-1</f>
        <v>935</v>
      </c>
      <c r="D131" s="141">
        <v>900</v>
      </c>
      <c r="E131" s="44"/>
      <c r="H131" s="130"/>
      <c r="I131" s="130"/>
      <c r="J131" s="130"/>
    </row>
    <row r="132" spans="1:10" ht="15">
      <c r="A132" s="49" t="s">
        <v>465</v>
      </c>
      <c r="B132" s="50" t="s">
        <v>139</v>
      </c>
      <c r="C132" s="51">
        <f>ROUNDUP(D132*$C$21,0)-1</f>
        <v>935</v>
      </c>
      <c r="D132" s="141">
        <v>900</v>
      </c>
      <c r="E132" s="44"/>
      <c r="H132" s="130"/>
      <c r="I132" s="130"/>
      <c r="J132" s="130"/>
    </row>
    <row r="133" spans="1:10" ht="15">
      <c r="A133" s="49" t="s">
        <v>466</v>
      </c>
      <c r="B133" s="50" t="s">
        <v>140</v>
      </c>
      <c r="C133" s="51">
        <f>ROUNDUP(D133*$C$21,0)+1</f>
        <v>625</v>
      </c>
      <c r="D133" s="141">
        <v>600</v>
      </c>
      <c r="E133" s="44"/>
      <c r="H133" s="130"/>
      <c r="I133" s="130"/>
      <c r="J133" s="130"/>
    </row>
    <row r="134" spans="1:10" ht="15">
      <c r="A134" s="49" t="s">
        <v>467</v>
      </c>
      <c r="B134" s="50" t="s">
        <v>141</v>
      </c>
      <c r="C134" s="51">
        <f>ROUNDUP(D134*$C$21,0)+1</f>
        <v>625</v>
      </c>
      <c r="D134" s="141">
        <v>600</v>
      </c>
      <c r="E134" s="44"/>
      <c r="H134" s="130"/>
      <c r="I134" s="130"/>
      <c r="J134" s="130"/>
    </row>
    <row r="135" spans="1:10" ht="15">
      <c r="A135" s="49" t="s">
        <v>468</v>
      </c>
      <c r="B135" s="52" t="s">
        <v>142</v>
      </c>
      <c r="C135" s="51">
        <f>ROUNDUP(D135*$C$21,0)+1</f>
        <v>1405</v>
      </c>
      <c r="D135" s="141">
        <v>1350</v>
      </c>
      <c r="E135" s="44"/>
      <c r="H135" s="130"/>
      <c r="I135" s="130"/>
      <c r="J135" s="130"/>
    </row>
    <row r="136" spans="1:10" s="15" customFormat="1" ht="15">
      <c r="A136" s="49" t="s">
        <v>469</v>
      </c>
      <c r="B136" s="94" t="s">
        <v>143</v>
      </c>
      <c r="C136" s="138">
        <f>ROUNDUP(D136*$C$21,0)</f>
        <v>125</v>
      </c>
      <c r="D136" s="185">
        <v>120</v>
      </c>
      <c r="E136" s="44"/>
      <c r="F136" s="22"/>
      <c r="G136" s="130"/>
      <c r="H136" s="184"/>
      <c r="I136" s="184"/>
      <c r="J136" s="184"/>
    </row>
    <row r="137" spans="1:10" ht="30">
      <c r="A137" s="49" t="s">
        <v>470</v>
      </c>
      <c r="B137" s="50" t="s">
        <v>144</v>
      </c>
      <c r="C137" s="51">
        <f>ROUNDUP(D137*$C$21,0)-1</f>
        <v>935</v>
      </c>
      <c r="D137" s="141">
        <v>900</v>
      </c>
      <c r="E137" s="44"/>
      <c r="H137" s="130"/>
      <c r="I137" s="130"/>
      <c r="J137" s="134"/>
    </row>
    <row r="138" spans="1:10" ht="15">
      <c r="A138" s="49" t="s">
        <v>471</v>
      </c>
      <c r="B138" s="75" t="s">
        <v>145</v>
      </c>
      <c r="C138" s="51">
        <f>ROUNDUP(D138*$C$21,0)-1</f>
        <v>935</v>
      </c>
      <c r="D138" s="141">
        <v>900</v>
      </c>
      <c r="E138" s="44"/>
      <c r="H138" s="130"/>
      <c r="I138" s="130"/>
      <c r="J138" s="130"/>
    </row>
    <row r="139" spans="1:10" ht="15">
      <c r="A139" s="49" t="s">
        <v>472</v>
      </c>
      <c r="B139" s="75" t="s">
        <v>146</v>
      </c>
      <c r="C139" s="51">
        <f>ROUNDUP(D139*$C$21,0)+1</f>
        <v>625</v>
      </c>
      <c r="D139" s="141">
        <v>600</v>
      </c>
      <c r="E139" s="44"/>
      <c r="H139" s="130"/>
      <c r="I139" s="130"/>
      <c r="J139" s="130"/>
    </row>
    <row r="140" spans="1:10" ht="15">
      <c r="A140" s="49" t="s">
        <v>473</v>
      </c>
      <c r="B140" s="75" t="s">
        <v>147</v>
      </c>
      <c r="C140" s="51">
        <f>ROUNDUP(D140*$C$21,0)+1</f>
        <v>625</v>
      </c>
      <c r="D140" s="141">
        <v>600</v>
      </c>
      <c r="E140" s="44"/>
      <c r="H140" s="130"/>
      <c r="I140" s="130"/>
      <c r="J140" s="130"/>
    </row>
    <row r="141" spans="1:10" ht="15">
      <c r="A141" s="49" t="s">
        <v>474</v>
      </c>
      <c r="B141" s="75" t="s">
        <v>148</v>
      </c>
      <c r="C141" s="51">
        <f>ROUNDUP(D141*$C$21,0)-1</f>
        <v>935</v>
      </c>
      <c r="D141" s="141">
        <v>900</v>
      </c>
      <c r="E141" s="44"/>
      <c r="H141" s="130"/>
      <c r="I141" s="130"/>
      <c r="J141" s="130"/>
    </row>
    <row r="142" spans="1:10" ht="15">
      <c r="A142" s="49" t="s">
        <v>475</v>
      </c>
      <c r="B142" s="75" t="s">
        <v>149</v>
      </c>
      <c r="C142" s="51">
        <f>ROUNDUP(D142*$C$21,0)+1</f>
        <v>625</v>
      </c>
      <c r="D142" s="141">
        <v>600</v>
      </c>
      <c r="E142" s="44"/>
      <c r="H142" s="130"/>
      <c r="I142" s="130"/>
      <c r="J142" s="130"/>
    </row>
    <row r="143" spans="1:10" ht="15">
      <c r="A143" s="49" t="s">
        <v>476</v>
      </c>
      <c r="B143" s="75" t="s">
        <v>150</v>
      </c>
      <c r="C143" s="51">
        <f>ROUNDUP(D143*$C$21,0)-1</f>
        <v>935</v>
      </c>
      <c r="D143" s="141">
        <v>900</v>
      </c>
      <c r="E143" s="44"/>
      <c r="H143" s="130"/>
      <c r="I143" s="130"/>
      <c r="J143" s="130"/>
    </row>
    <row r="144" spans="1:10" ht="15">
      <c r="A144" s="49" t="s">
        <v>477</v>
      </c>
      <c r="B144" s="75" t="s">
        <v>151</v>
      </c>
      <c r="C144" s="51">
        <f>ROUNDUP(D144*$C$21,0)+1</f>
        <v>625</v>
      </c>
      <c r="D144" s="141">
        <v>600</v>
      </c>
      <c r="E144" s="44"/>
      <c r="H144" s="130"/>
      <c r="I144" s="130"/>
      <c r="J144" s="130"/>
    </row>
    <row r="145" spans="1:10" ht="15">
      <c r="A145" s="49" t="s">
        <v>478</v>
      </c>
      <c r="B145" s="52" t="s">
        <v>152</v>
      </c>
      <c r="C145" s="51">
        <f>ROUNDUP(D145*$C$21,0)+2</f>
        <v>1250</v>
      </c>
      <c r="D145" s="141">
        <v>1200</v>
      </c>
      <c r="E145" s="44"/>
      <c r="H145" s="130"/>
      <c r="I145" s="130"/>
      <c r="J145" s="130"/>
    </row>
    <row r="146" spans="1:10" ht="15">
      <c r="A146" s="49" t="s">
        <v>479</v>
      </c>
      <c r="B146" s="52" t="s">
        <v>153</v>
      </c>
      <c r="C146" s="51">
        <f>ROUNDUP(D146*$C$21,0)+1</f>
        <v>2185</v>
      </c>
      <c r="D146" s="141">
        <v>2100</v>
      </c>
      <c r="E146" s="44"/>
      <c r="H146" s="130"/>
      <c r="I146" s="130"/>
      <c r="J146" s="130"/>
    </row>
    <row r="147" spans="1:10" ht="15">
      <c r="A147" s="49" t="s">
        <v>480</v>
      </c>
      <c r="B147" s="52" t="s">
        <v>154</v>
      </c>
      <c r="C147" s="51">
        <f>ROUNDUP(D147*$C$21,0)</f>
        <v>1560</v>
      </c>
      <c r="D147" s="141">
        <v>1500</v>
      </c>
      <c r="E147" s="44"/>
      <c r="H147" s="130"/>
      <c r="I147" s="130"/>
      <c r="J147" s="130"/>
    </row>
    <row r="148" spans="1:10" ht="15">
      <c r="A148" s="49" t="s">
        <v>481</v>
      </c>
      <c r="B148" s="52" t="s">
        <v>155</v>
      </c>
      <c r="C148" s="51">
        <f>ROUNDUP(D148*$C$21,0)</f>
        <v>1560</v>
      </c>
      <c r="D148" s="141">
        <v>1500</v>
      </c>
      <c r="E148" s="44"/>
      <c r="H148" s="130"/>
      <c r="I148" s="130"/>
      <c r="J148" s="130"/>
    </row>
    <row r="149" spans="1:10" ht="15">
      <c r="A149" s="49" t="s">
        <v>482</v>
      </c>
      <c r="B149" s="52" t="s">
        <v>156</v>
      </c>
      <c r="C149" s="51">
        <f>ROUNDUP(D149*$C$21,0)+2</f>
        <v>1250</v>
      </c>
      <c r="D149" s="141">
        <v>1200</v>
      </c>
      <c r="E149" s="44"/>
      <c r="H149" s="130"/>
      <c r="I149" s="130"/>
      <c r="J149" s="130"/>
    </row>
    <row r="150" spans="1:11" ht="15">
      <c r="A150" s="41" t="s">
        <v>6</v>
      </c>
      <c r="B150" s="55" t="s">
        <v>483</v>
      </c>
      <c r="C150" s="43"/>
      <c r="D150" s="145"/>
      <c r="E150" s="44"/>
      <c r="F150" s="45"/>
      <c r="G150" s="134"/>
      <c r="H150" s="134"/>
      <c r="I150" s="134"/>
      <c r="J150" s="130"/>
      <c r="K150" s="45"/>
    </row>
    <row r="151" spans="1:10" ht="15.75">
      <c r="A151" s="49" t="s">
        <v>484</v>
      </c>
      <c r="B151" s="52" t="s">
        <v>485</v>
      </c>
      <c r="C151" s="51">
        <v>3900</v>
      </c>
      <c r="D151" s="147">
        <v>3600</v>
      </c>
      <c r="E151" s="44"/>
      <c r="H151" s="131"/>
      <c r="I151" s="130"/>
      <c r="J151" s="130"/>
    </row>
    <row r="152" spans="1:10" ht="30">
      <c r="A152" s="49" t="s">
        <v>486</v>
      </c>
      <c r="B152" s="94" t="s">
        <v>714</v>
      </c>
      <c r="C152" s="51">
        <v>8705</v>
      </c>
      <c r="D152" s="147">
        <v>8050</v>
      </c>
      <c r="E152" s="44"/>
      <c r="H152" s="131"/>
      <c r="I152" s="130"/>
      <c r="J152" s="130"/>
    </row>
    <row r="153" spans="1:11" ht="15">
      <c r="A153" s="41" t="s">
        <v>723</v>
      </c>
      <c r="B153" s="55" t="s">
        <v>487</v>
      </c>
      <c r="C153" s="43"/>
      <c r="D153" s="145"/>
      <c r="E153" s="44"/>
      <c r="F153" s="45"/>
      <c r="G153" s="134"/>
      <c r="H153" s="134"/>
      <c r="I153" s="134"/>
      <c r="J153" s="130"/>
      <c r="K153" s="45"/>
    </row>
    <row r="154" spans="1:10" ht="15.75">
      <c r="A154" s="49" t="s">
        <v>7</v>
      </c>
      <c r="B154" s="52" t="s">
        <v>488</v>
      </c>
      <c r="C154" s="51">
        <v>5010</v>
      </c>
      <c r="D154" s="147">
        <v>3600</v>
      </c>
      <c r="E154" s="44"/>
      <c r="H154" s="131"/>
      <c r="I154" s="130"/>
      <c r="J154" s="130"/>
    </row>
    <row r="155" spans="1:10" ht="30">
      <c r="A155" s="49" t="s">
        <v>8</v>
      </c>
      <c r="B155" s="52" t="s">
        <v>713</v>
      </c>
      <c r="C155" s="51">
        <v>10760</v>
      </c>
      <c r="D155" s="147">
        <v>8050</v>
      </c>
      <c r="E155" s="44"/>
      <c r="H155" s="131"/>
      <c r="I155" s="130"/>
      <c r="J155" s="130"/>
    </row>
    <row r="156" spans="1:10" s="45" customFormat="1" ht="15">
      <c r="A156" s="227" t="s">
        <v>724</v>
      </c>
      <c r="B156" s="228" t="s">
        <v>157</v>
      </c>
      <c r="C156" s="229"/>
      <c r="D156" s="207"/>
      <c r="E156" s="206"/>
      <c r="G156" s="134"/>
      <c r="H156" s="134"/>
      <c r="I156" s="134"/>
      <c r="J156" s="134"/>
    </row>
    <row r="157" spans="1:10" ht="15">
      <c r="A157" s="49" t="s">
        <v>9</v>
      </c>
      <c r="B157" s="52" t="s">
        <v>158</v>
      </c>
      <c r="C157" s="51">
        <f>ROUNDUP(D157*1,0)</f>
        <v>4000</v>
      </c>
      <c r="D157" s="141">
        <v>4000</v>
      </c>
      <c r="E157" s="44"/>
      <c r="H157" s="130"/>
      <c r="I157" s="130"/>
      <c r="J157" s="130"/>
    </row>
    <row r="158" spans="1:10" ht="30">
      <c r="A158" s="49" t="s">
        <v>10</v>
      </c>
      <c r="B158" s="52" t="s">
        <v>489</v>
      </c>
      <c r="C158" s="51">
        <f>ROUNDUP(D158*1,0)</f>
        <v>3600</v>
      </c>
      <c r="D158" s="141">
        <v>3600</v>
      </c>
      <c r="E158" s="44"/>
      <c r="H158" s="130"/>
      <c r="I158" s="130"/>
      <c r="J158" s="130"/>
    </row>
    <row r="159" spans="1:10" ht="15">
      <c r="A159" s="49" t="s">
        <v>490</v>
      </c>
      <c r="B159" s="75" t="s">
        <v>159</v>
      </c>
      <c r="C159" s="51">
        <f>ROUNDUP(D159*1,0)</f>
        <v>5500</v>
      </c>
      <c r="D159" s="141">
        <v>5500</v>
      </c>
      <c r="E159" s="44"/>
      <c r="H159" s="130"/>
      <c r="I159" s="130"/>
      <c r="J159" s="130"/>
    </row>
    <row r="160" spans="1:10" ht="30">
      <c r="A160" s="49" t="s">
        <v>491</v>
      </c>
      <c r="B160" s="52" t="s">
        <v>492</v>
      </c>
      <c r="C160" s="51">
        <f>ROUNDUP(D160*1,0)</f>
        <v>4950</v>
      </c>
      <c r="D160" s="141">
        <v>4950</v>
      </c>
      <c r="E160" s="44"/>
      <c r="H160" s="130"/>
      <c r="I160" s="130"/>
      <c r="J160" s="130"/>
    </row>
    <row r="161" spans="1:10" ht="15">
      <c r="A161" s="222" t="s">
        <v>493</v>
      </c>
      <c r="B161" s="223" t="s">
        <v>160</v>
      </c>
      <c r="C161" s="224">
        <f>ROUNDUP(D161*1,0)</f>
        <v>14600</v>
      </c>
      <c r="D161" s="141">
        <v>14600</v>
      </c>
      <c r="E161" s="44"/>
      <c r="H161" s="130"/>
      <c r="I161" s="130"/>
      <c r="J161" s="130"/>
    </row>
    <row r="162" spans="1:10" ht="15">
      <c r="A162" s="49"/>
      <c r="B162" s="52" t="s">
        <v>771</v>
      </c>
      <c r="C162" s="51"/>
      <c r="D162" s="141"/>
      <c r="E162" s="225"/>
      <c r="H162" s="130"/>
      <c r="I162" s="130"/>
      <c r="J162" s="130"/>
    </row>
    <row r="163" spans="1:10" ht="15">
      <c r="A163" s="222" t="s">
        <v>772</v>
      </c>
      <c r="B163" s="226" t="s">
        <v>776</v>
      </c>
      <c r="C163" s="224">
        <v>8140</v>
      </c>
      <c r="D163" s="141"/>
      <c r="E163" s="225">
        <f>SUM(C163:C164)</f>
        <v>14600</v>
      </c>
      <c r="H163" s="130"/>
      <c r="I163" s="130"/>
      <c r="J163" s="130"/>
    </row>
    <row r="164" spans="1:10" ht="15">
      <c r="A164" s="222" t="s">
        <v>773</v>
      </c>
      <c r="B164" s="226" t="s">
        <v>777</v>
      </c>
      <c r="C164" s="224">
        <v>6460</v>
      </c>
      <c r="D164" s="141"/>
      <c r="E164" s="225"/>
      <c r="H164" s="130"/>
      <c r="I164" s="130"/>
      <c r="J164" s="130"/>
    </row>
    <row r="165" spans="1:10" ht="30">
      <c r="A165" s="222" t="s">
        <v>494</v>
      </c>
      <c r="B165" s="226" t="s">
        <v>495</v>
      </c>
      <c r="C165" s="224">
        <f>ROUNDUP(D165*1,0)-6</f>
        <v>13130</v>
      </c>
      <c r="D165" s="141">
        <v>13136</v>
      </c>
      <c r="E165" s="225">
        <f>C165/C161</f>
        <v>0.8993150684931507</v>
      </c>
      <c r="H165" s="130"/>
      <c r="I165" s="130"/>
      <c r="J165" s="130"/>
    </row>
    <row r="166" spans="1:10" ht="15">
      <c r="A166" s="49"/>
      <c r="B166" s="52" t="s">
        <v>771</v>
      </c>
      <c r="C166" s="51"/>
      <c r="D166" s="141"/>
      <c r="E166" s="225"/>
      <c r="H166" s="130"/>
      <c r="I166" s="130"/>
      <c r="J166" s="130"/>
    </row>
    <row r="167" spans="1:10" ht="30">
      <c r="A167" s="222" t="s">
        <v>774</v>
      </c>
      <c r="B167" s="226" t="s">
        <v>803</v>
      </c>
      <c r="C167" s="224">
        <f>C163*E165</f>
        <v>7320.424657534247</v>
      </c>
      <c r="D167" s="141"/>
      <c r="E167" s="225">
        <f>SUM(C167:C168)</f>
        <v>13130</v>
      </c>
      <c r="H167" s="130"/>
      <c r="I167" s="130"/>
      <c r="J167" s="130"/>
    </row>
    <row r="168" spans="1:10" ht="15">
      <c r="A168" s="222" t="s">
        <v>778</v>
      </c>
      <c r="B168" s="226" t="s">
        <v>777</v>
      </c>
      <c r="C168" s="224">
        <f>C165-C167</f>
        <v>5809.575342465753</v>
      </c>
      <c r="D168" s="141"/>
      <c r="E168" s="225"/>
      <c r="H168" s="130"/>
      <c r="I168" s="130"/>
      <c r="J168" s="130"/>
    </row>
    <row r="169" spans="1:10" s="77" customFormat="1" ht="15">
      <c r="A169" s="49" t="s">
        <v>496</v>
      </c>
      <c r="B169" s="52" t="s">
        <v>161</v>
      </c>
      <c r="C169" s="51">
        <f aca="true" t="shared" si="1" ref="C169:C181">ROUNDUP(D169*1,0)</f>
        <v>2500</v>
      </c>
      <c r="D169" s="141">
        <v>2500</v>
      </c>
      <c r="E169" s="44"/>
      <c r="G169" s="148"/>
      <c r="H169" s="148"/>
      <c r="I169" s="148"/>
      <c r="J169" s="148"/>
    </row>
    <row r="170" spans="1:10" ht="30">
      <c r="A170" s="49" t="s">
        <v>497</v>
      </c>
      <c r="B170" s="52" t="s">
        <v>498</v>
      </c>
      <c r="C170" s="51">
        <f t="shared" si="1"/>
        <v>2250</v>
      </c>
      <c r="D170" s="141">
        <v>2250</v>
      </c>
      <c r="E170" s="44"/>
      <c r="H170" s="130"/>
      <c r="I170" s="130"/>
      <c r="J170" s="130"/>
    </row>
    <row r="171" spans="1:10" s="77" customFormat="1" ht="15">
      <c r="A171" s="49" t="s">
        <v>499</v>
      </c>
      <c r="B171" s="75" t="s">
        <v>162</v>
      </c>
      <c r="C171" s="51">
        <f t="shared" si="1"/>
        <v>3000</v>
      </c>
      <c r="D171" s="141">
        <v>3000</v>
      </c>
      <c r="E171" s="44"/>
      <c r="G171" s="148"/>
      <c r="H171" s="148"/>
      <c r="I171" s="148"/>
      <c r="J171" s="148"/>
    </row>
    <row r="172" spans="1:10" ht="30">
      <c r="A172" s="49" t="s">
        <v>500</v>
      </c>
      <c r="B172" s="52" t="s">
        <v>501</v>
      </c>
      <c r="C172" s="51">
        <f t="shared" si="1"/>
        <v>2700</v>
      </c>
      <c r="D172" s="141">
        <v>2700</v>
      </c>
      <c r="E172" s="44"/>
      <c r="H172" s="130"/>
      <c r="I172" s="130"/>
      <c r="J172" s="130"/>
    </row>
    <row r="173" spans="1:10" s="78" customFormat="1" ht="15">
      <c r="A173" s="222" t="s">
        <v>502</v>
      </c>
      <c r="B173" s="223" t="s">
        <v>163</v>
      </c>
      <c r="C173" s="224">
        <f t="shared" si="1"/>
        <v>11000</v>
      </c>
      <c r="D173" s="141">
        <v>11000</v>
      </c>
      <c r="E173" s="44"/>
      <c r="G173" s="149"/>
      <c r="H173" s="149"/>
      <c r="I173" s="149"/>
      <c r="J173" s="149"/>
    </row>
    <row r="174" spans="1:10" ht="15">
      <c r="A174" s="49"/>
      <c r="B174" s="52" t="s">
        <v>771</v>
      </c>
      <c r="C174" s="51"/>
      <c r="D174" s="141"/>
      <c r="E174" s="225"/>
      <c r="H174" s="130"/>
      <c r="I174" s="130"/>
      <c r="J174" s="130"/>
    </row>
    <row r="175" spans="1:10" ht="15">
      <c r="A175" s="222" t="s">
        <v>793</v>
      </c>
      <c r="B175" s="226" t="s">
        <v>795</v>
      </c>
      <c r="C175" s="224">
        <v>6330</v>
      </c>
      <c r="D175" s="141"/>
      <c r="E175" s="225"/>
      <c r="H175" s="130"/>
      <c r="I175" s="130"/>
      <c r="J175" s="130"/>
    </row>
    <row r="176" spans="1:10" ht="15">
      <c r="A176" s="222" t="s">
        <v>794</v>
      </c>
      <c r="B176" s="226" t="s">
        <v>796</v>
      </c>
      <c r="C176" s="224">
        <v>4670</v>
      </c>
      <c r="D176" s="141"/>
      <c r="E176" s="225"/>
      <c r="H176" s="130"/>
      <c r="I176" s="130"/>
      <c r="J176" s="130"/>
    </row>
    <row r="177" spans="1:10" ht="30">
      <c r="A177" s="222" t="s">
        <v>503</v>
      </c>
      <c r="B177" s="226" t="s">
        <v>504</v>
      </c>
      <c r="C177" s="224">
        <f t="shared" si="1"/>
        <v>9900</v>
      </c>
      <c r="D177" s="141">
        <v>9900</v>
      </c>
      <c r="E177" s="225">
        <f>C177/C173</f>
        <v>0.9</v>
      </c>
      <c r="H177" s="130"/>
      <c r="I177" s="130"/>
      <c r="J177" s="130"/>
    </row>
    <row r="178" spans="1:10" ht="15">
      <c r="A178" s="49"/>
      <c r="B178" s="52" t="s">
        <v>771</v>
      </c>
      <c r="C178" s="51"/>
      <c r="D178" s="141"/>
      <c r="E178" s="225"/>
      <c r="H178" s="130"/>
      <c r="I178" s="130"/>
      <c r="J178" s="130"/>
    </row>
    <row r="179" spans="1:10" ht="21.75" customHeight="1">
      <c r="A179" s="222" t="s">
        <v>779</v>
      </c>
      <c r="B179" s="226" t="s">
        <v>804</v>
      </c>
      <c r="C179" s="224">
        <f>ROUND(C175*E177,0)-2</f>
        <v>5695</v>
      </c>
      <c r="D179" s="141"/>
      <c r="E179" s="225">
        <f>SUM(C179:C180)</f>
        <v>9900</v>
      </c>
      <c r="H179" s="130"/>
      <c r="I179" s="130"/>
      <c r="J179" s="130"/>
    </row>
    <row r="180" spans="1:10" ht="15">
      <c r="A180" s="222" t="s">
        <v>780</v>
      </c>
      <c r="B180" s="226" t="s">
        <v>796</v>
      </c>
      <c r="C180" s="224">
        <f>C177-C179</f>
        <v>4205</v>
      </c>
      <c r="D180" s="141"/>
      <c r="E180" s="225"/>
      <c r="H180" s="130"/>
      <c r="I180" s="130"/>
      <c r="J180" s="130"/>
    </row>
    <row r="181" spans="1:10" ht="30">
      <c r="A181" s="222" t="s">
        <v>505</v>
      </c>
      <c r="B181" s="223" t="s">
        <v>164</v>
      </c>
      <c r="C181" s="224">
        <f t="shared" si="1"/>
        <v>21700</v>
      </c>
      <c r="D181" s="141">
        <v>21700</v>
      </c>
      <c r="E181" s="44"/>
      <c r="H181" s="130"/>
      <c r="I181" s="130"/>
      <c r="J181" s="130"/>
    </row>
    <row r="182" spans="1:10" ht="15">
      <c r="A182" s="49"/>
      <c r="B182" s="52" t="s">
        <v>771</v>
      </c>
      <c r="C182" s="51"/>
      <c r="D182" s="141"/>
      <c r="E182" s="225"/>
      <c r="H182" s="130"/>
      <c r="I182" s="130"/>
      <c r="J182" s="130"/>
    </row>
    <row r="183" spans="1:10" ht="30">
      <c r="A183" s="222" t="s">
        <v>781</v>
      </c>
      <c r="B183" s="226" t="s">
        <v>797</v>
      </c>
      <c r="C183" s="224">
        <v>13030</v>
      </c>
      <c r="D183" s="141"/>
      <c r="E183" s="225"/>
      <c r="H183" s="130"/>
      <c r="I183" s="130"/>
      <c r="J183" s="130"/>
    </row>
    <row r="184" spans="1:10" ht="30">
      <c r="A184" s="222" t="s">
        <v>782</v>
      </c>
      <c r="B184" s="226" t="s">
        <v>798</v>
      </c>
      <c r="C184" s="224">
        <v>8670</v>
      </c>
      <c r="D184" s="141"/>
      <c r="E184" s="225"/>
      <c r="H184" s="130"/>
      <c r="I184" s="130"/>
      <c r="J184" s="130"/>
    </row>
    <row r="185" spans="1:10" ht="30">
      <c r="A185" s="222" t="s">
        <v>506</v>
      </c>
      <c r="B185" s="226" t="s">
        <v>507</v>
      </c>
      <c r="C185" s="224">
        <f>ROUNDUP(D185*1,0)+3</f>
        <v>19530</v>
      </c>
      <c r="D185" s="141">
        <v>19527</v>
      </c>
      <c r="E185" s="225">
        <f>C185/C181</f>
        <v>0.9</v>
      </c>
      <c r="H185" s="130"/>
      <c r="I185" s="130"/>
      <c r="J185" s="130"/>
    </row>
    <row r="186" spans="1:10" ht="15">
      <c r="A186" s="49"/>
      <c r="B186" s="52" t="s">
        <v>771</v>
      </c>
      <c r="C186" s="51"/>
      <c r="D186" s="141"/>
      <c r="E186" s="225"/>
      <c r="H186" s="130"/>
      <c r="I186" s="130"/>
      <c r="J186" s="130"/>
    </row>
    <row r="187" spans="1:10" ht="30">
      <c r="A187" s="222" t="s">
        <v>783</v>
      </c>
      <c r="B187" s="226" t="s">
        <v>799</v>
      </c>
      <c r="C187" s="224">
        <f>C183*E185-2</f>
        <v>11725</v>
      </c>
      <c r="D187" s="141"/>
      <c r="E187" s="225">
        <f>SUM(C187:C188)</f>
        <v>19530</v>
      </c>
      <c r="H187" s="130"/>
      <c r="I187" s="130"/>
      <c r="J187" s="130"/>
    </row>
    <row r="188" spans="1:10" ht="30">
      <c r="A188" s="222" t="s">
        <v>784</v>
      </c>
      <c r="B188" s="226" t="s">
        <v>798</v>
      </c>
      <c r="C188" s="224">
        <f>C185-C187</f>
        <v>7805</v>
      </c>
      <c r="D188" s="141"/>
      <c r="E188" s="225"/>
      <c r="H188" s="130"/>
      <c r="I188" s="130"/>
      <c r="J188" s="130"/>
    </row>
    <row r="189" spans="1:10" ht="15">
      <c r="A189" s="49" t="s">
        <v>508</v>
      </c>
      <c r="B189" s="52" t="s">
        <v>165</v>
      </c>
      <c r="C189" s="51">
        <f>ROUNDUP(D189*1,0)</f>
        <v>3500</v>
      </c>
      <c r="D189" s="141">
        <v>3500</v>
      </c>
      <c r="E189" s="44"/>
      <c r="H189" s="130"/>
      <c r="I189" s="130"/>
      <c r="J189" s="130"/>
    </row>
    <row r="190" spans="1:10" ht="30">
      <c r="A190" s="49" t="s">
        <v>509</v>
      </c>
      <c r="B190" s="52" t="s">
        <v>510</v>
      </c>
      <c r="C190" s="51">
        <f>ROUNDUP(D190*1,0)</f>
        <v>3150</v>
      </c>
      <c r="D190" s="141">
        <v>3150</v>
      </c>
      <c r="E190" s="44"/>
      <c r="H190" s="130"/>
      <c r="I190" s="130"/>
      <c r="J190" s="130"/>
    </row>
    <row r="191" spans="1:10" s="77" customFormat="1" ht="15">
      <c r="A191" s="49" t="s">
        <v>511</v>
      </c>
      <c r="B191" s="75" t="s">
        <v>166</v>
      </c>
      <c r="C191" s="51">
        <f>ROUNDUP(D191*1,0)</f>
        <v>4000</v>
      </c>
      <c r="D191" s="141">
        <v>4000</v>
      </c>
      <c r="E191" s="44"/>
      <c r="G191" s="148"/>
      <c r="H191" s="148"/>
      <c r="I191" s="148"/>
      <c r="J191" s="148"/>
    </row>
    <row r="192" spans="1:10" ht="30">
      <c r="A192" s="49" t="s">
        <v>512</v>
      </c>
      <c r="B192" s="52" t="s">
        <v>513</v>
      </c>
      <c r="C192" s="51">
        <f>ROUNDUP(D192*1,0)</f>
        <v>3600</v>
      </c>
      <c r="D192" s="141">
        <v>3600</v>
      </c>
      <c r="E192" s="44"/>
      <c r="H192" s="130"/>
      <c r="I192" s="130"/>
      <c r="J192" s="130"/>
    </row>
    <row r="193" spans="1:10" s="78" customFormat="1" ht="15">
      <c r="A193" s="222" t="s">
        <v>514</v>
      </c>
      <c r="B193" s="223" t="s">
        <v>167</v>
      </c>
      <c r="C193" s="224">
        <f>ROUNDUP(D193*1,0)</f>
        <v>12800</v>
      </c>
      <c r="D193" s="141">
        <v>12800</v>
      </c>
      <c r="E193" s="44"/>
      <c r="G193" s="149"/>
      <c r="H193" s="149"/>
      <c r="I193" s="149"/>
      <c r="J193" s="149"/>
    </row>
    <row r="194" spans="1:10" s="78" customFormat="1" ht="15">
      <c r="A194" s="49"/>
      <c r="B194" s="52" t="s">
        <v>771</v>
      </c>
      <c r="C194" s="51"/>
      <c r="D194" s="147"/>
      <c r="E194" s="44"/>
      <c r="G194" s="149"/>
      <c r="H194" s="149"/>
      <c r="I194" s="149"/>
      <c r="J194" s="149"/>
    </row>
    <row r="195" spans="1:10" s="78" customFormat="1" ht="15">
      <c r="A195" s="222" t="s">
        <v>785</v>
      </c>
      <c r="B195" s="223" t="s">
        <v>800</v>
      </c>
      <c r="C195" s="224">
        <v>7230</v>
      </c>
      <c r="D195" s="141"/>
      <c r="E195" s="44"/>
      <c r="G195" s="149"/>
      <c r="H195" s="149"/>
      <c r="I195" s="149"/>
      <c r="J195" s="149"/>
    </row>
    <row r="196" spans="1:10" s="78" customFormat="1" ht="15">
      <c r="A196" s="222" t="s">
        <v>786</v>
      </c>
      <c r="B196" s="223" t="s">
        <v>801</v>
      </c>
      <c r="C196" s="224">
        <v>5570</v>
      </c>
      <c r="D196" s="141"/>
      <c r="E196" s="44"/>
      <c r="G196" s="149"/>
      <c r="H196" s="149"/>
      <c r="I196" s="149"/>
      <c r="J196" s="149"/>
    </row>
    <row r="197" spans="1:10" ht="30">
      <c r="A197" s="222" t="s">
        <v>515</v>
      </c>
      <c r="B197" s="226" t="s">
        <v>516</v>
      </c>
      <c r="C197" s="224">
        <f>ROUNDUP(D197*1,0)+2</f>
        <v>11520</v>
      </c>
      <c r="D197" s="141">
        <v>11518</v>
      </c>
      <c r="E197" s="225">
        <f>C197/C193</f>
        <v>0.9</v>
      </c>
      <c r="H197" s="130"/>
      <c r="I197" s="130"/>
      <c r="J197" s="130"/>
    </row>
    <row r="198" spans="1:10" ht="15">
      <c r="A198" s="49"/>
      <c r="B198" s="52" t="s">
        <v>771</v>
      </c>
      <c r="C198" s="51"/>
      <c r="D198" s="141"/>
      <c r="E198" s="225"/>
      <c r="H198" s="130"/>
      <c r="I198" s="130"/>
      <c r="J198" s="130"/>
    </row>
    <row r="199" spans="1:10" ht="15">
      <c r="A199" s="222" t="s">
        <v>787</v>
      </c>
      <c r="B199" s="223" t="s">
        <v>802</v>
      </c>
      <c r="C199" s="224">
        <f>C195*E197-2</f>
        <v>6505</v>
      </c>
      <c r="D199" s="141"/>
      <c r="E199" s="225">
        <f>SUM(C199:C200)</f>
        <v>11520</v>
      </c>
      <c r="H199" s="130"/>
      <c r="I199" s="130"/>
      <c r="J199" s="130"/>
    </row>
    <row r="200" spans="1:10" ht="15">
      <c r="A200" s="222" t="s">
        <v>788</v>
      </c>
      <c r="B200" s="223" t="s">
        <v>801</v>
      </c>
      <c r="C200" s="224">
        <f>C197-C199</f>
        <v>5015</v>
      </c>
      <c r="D200" s="141"/>
      <c r="E200" s="225"/>
      <c r="H200" s="130"/>
      <c r="I200" s="130"/>
      <c r="J200" s="130"/>
    </row>
    <row r="201" spans="1:10" ht="15">
      <c r="A201" s="49" t="s">
        <v>517</v>
      </c>
      <c r="B201" s="52" t="s">
        <v>168</v>
      </c>
      <c r="C201" s="51">
        <f>ROUNDUP(D201*1,0)</f>
        <v>2500</v>
      </c>
      <c r="D201" s="141">
        <v>2500</v>
      </c>
      <c r="E201" s="44"/>
      <c r="H201" s="130"/>
      <c r="I201" s="130"/>
      <c r="J201" s="130"/>
    </row>
    <row r="202" spans="1:10" ht="15">
      <c r="A202" s="49" t="s">
        <v>518</v>
      </c>
      <c r="B202" s="52" t="s">
        <v>519</v>
      </c>
      <c r="C202" s="51">
        <f>ROUNDUP(D202*1,0)</f>
        <v>2250</v>
      </c>
      <c r="D202" s="141">
        <v>2250</v>
      </c>
      <c r="E202" s="44"/>
      <c r="H202" s="130"/>
      <c r="I202" s="130"/>
      <c r="J202" s="130"/>
    </row>
    <row r="203" spans="1:10" s="77" customFormat="1" ht="15">
      <c r="A203" s="49" t="s">
        <v>520</v>
      </c>
      <c r="B203" s="79" t="s">
        <v>169</v>
      </c>
      <c r="C203" s="51">
        <f>ROUNDUP(D203*1,0)</f>
        <v>3000</v>
      </c>
      <c r="D203" s="141">
        <v>3000</v>
      </c>
      <c r="E203" s="44"/>
      <c r="G203" s="148"/>
      <c r="H203" s="148"/>
      <c r="I203" s="148"/>
      <c r="J203" s="148"/>
    </row>
    <row r="204" spans="1:10" ht="15">
      <c r="A204" s="49" t="s">
        <v>521</v>
      </c>
      <c r="B204" s="52" t="s">
        <v>522</v>
      </c>
      <c r="C204" s="51">
        <f>ROUNDUP(D204*1,0)</f>
        <v>2700</v>
      </c>
      <c r="D204" s="141">
        <v>2700</v>
      </c>
      <c r="E204" s="44"/>
      <c r="H204" s="130"/>
      <c r="I204" s="130"/>
      <c r="J204" s="130"/>
    </row>
    <row r="205" spans="1:10" ht="15">
      <c r="A205" s="49" t="s">
        <v>523</v>
      </c>
      <c r="B205" s="52" t="s">
        <v>170</v>
      </c>
      <c r="C205" s="51">
        <f>ROUNDUP(D205*1,0)</f>
        <v>2350</v>
      </c>
      <c r="D205" s="141">
        <v>2350</v>
      </c>
      <c r="E205" s="44"/>
      <c r="H205" s="130"/>
      <c r="I205" s="130"/>
      <c r="J205" s="130"/>
    </row>
    <row r="206" spans="1:10" ht="15">
      <c r="A206" s="49" t="s">
        <v>524</v>
      </c>
      <c r="B206" s="52" t="s">
        <v>525</v>
      </c>
      <c r="C206" s="51">
        <f>ROUNDUP(D206*1,0)+5</f>
        <v>2120</v>
      </c>
      <c r="D206" s="141">
        <v>2115</v>
      </c>
      <c r="E206" s="44"/>
      <c r="H206" s="130"/>
      <c r="I206" s="130"/>
      <c r="J206" s="130"/>
    </row>
    <row r="207" spans="1:10" ht="15">
      <c r="A207" s="49" t="s">
        <v>526</v>
      </c>
      <c r="B207" s="75" t="s">
        <v>171</v>
      </c>
      <c r="C207" s="51">
        <f>ROUNDUP(D207*1,0)</f>
        <v>4670</v>
      </c>
      <c r="D207" s="141">
        <v>4670</v>
      </c>
      <c r="E207" s="44"/>
      <c r="H207" s="130"/>
      <c r="I207" s="130"/>
      <c r="J207" s="130"/>
    </row>
    <row r="208" spans="1:10" ht="15">
      <c r="A208" s="49" t="s">
        <v>527</v>
      </c>
      <c r="B208" s="52" t="s">
        <v>528</v>
      </c>
      <c r="C208" s="51">
        <f>ROUNDUP(D208*1,0)</f>
        <v>4200</v>
      </c>
      <c r="D208" s="141">
        <v>4200</v>
      </c>
      <c r="E208" s="44"/>
      <c r="H208" s="130"/>
      <c r="I208" s="130"/>
      <c r="J208" s="130"/>
    </row>
    <row r="209" spans="1:10" s="78" customFormat="1" ht="15">
      <c r="A209" s="222" t="s">
        <v>529</v>
      </c>
      <c r="B209" s="223" t="s">
        <v>172</v>
      </c>
      <c r="C209" s="224">
        <f>ROUNDUP(D209*1,0)</f>
        <v>7300</v>
      </c>
      <c r="D209" s="141">
        <v>7300</v>
      </c>
      <c r="E209" s="44"/>
      <c r="G209" s="149"/>
      <c r="H209" s="149"/>
      <c r="I209" s="149"/>
      <c r="J209" s="149"/>
    </row>
    <row r="210" spans="1:10" ht="15">
      <c r="A210" s="49"/>
      <c r="B210" s="52" t="s">
        <v>771</v>
      </c>
      <c r="C210" s="51"/>
      <c r="D210" s="141"/>
      <c r="E210" s="225"/>
      <c r="H210" s="130"/>
      <c r="I210" s="130"/>
      <c r="J210" s="130"/>
    </row>
    <row r="211" spans="1:10" ht="15">
      <c r="A211" s="222" t="s">
        <v>789</v>
      </c>
      <c r="B211" s="226" t="s">
        <v>805</v>
      </c>
      <c r="C211" s="224">
        <v>4230</v>
      </c>
      <c r="D211" s="141"/>
      <c r="E211" s="225"/>
      <c r="H211" s="130"/>
      <c r="I211" s="130"/>
      <c r="J211" s="130"/>
    </row>
    <row r="212" spans="1:10" ht="15">
      <c r="A212" s="222" t="s">
        <v>790</v>
      </c>
      <c r="B212" s="223" t="s">
        <v>807</v>
      </c>
      <c r="C212" s="224">
        <v>3070</v>
      </c>
      <c r="D212" s="141"/>
      <c r="E212" s="225"/>
      <c r="H212" s="130"/>
      <c r="I212" s="130"/>
      <c r="J212" s="130"/>
    </row>
    <row r="213" spans="1:10" ht="15">
      <c r="A213" s="222" t="s">
        <v>530</v>
      </c>
      <c r="B213" s="226" t="s">
        <v>531</v>
      </c>
      <c r="C213" s="224">
        <f>ROUNDUP(D213*1,0)-3</f>
        <v>6570</v>
      </c>
      <c r="D213" s="141">
        <v>6573</v>
      </c>
      <c r="E213" s="225">
        <f>C213/C209</f>
        <v>0.9</v>
      </c>
      <c r="H213" s="130"/>
      <c r="I213" s="130"/>
      <c r="J213" s="130"/>
    </row>
    <row r="214" spans="1:10" ht="15">
      <c r="A214" s="49"/>
      <c r="B214" s="52" t="s">
        <v>771</v>
      </c>
      <c r="C214" s="51"/>
      <c r="D214" s="141"/>
      <c r="E214" s="225"/>
      <c r="H214" s="130"/>
      <c r="I214" s="130"/>
      <c r="J214" s="130"/>
    </row>
    <row r="215" spans="1:10" ht="15">
      <c r="A215" s="222" t="s">
        <v>791</v>
      </c>
      <c r="B215" s="226" t="s">
        <v>806</v>
      </c>
      <c r="C215" s="224">
        <f>C211*E213-2</f>
        <v>3805</v>
      </c>
      <c r="D215" s="141"/>
      <c r="E215" s="225">
        <f>SUM(C215:C216)</f>
        <v>6570</v>
      </c>
      <c r="H215" s="130"/>
      <c r="I215" s="130"/>
      <c r="J215" s="130"/>
    </row>
    <row r="216" spans="1:10" ht="15">
      <c r="A216" s="222" t="s">
        <v>792</v>
      </c>
      <c r="B216" s="223" t="s">
        <v>807</v>
      </c>
      <c r="C216" s="224">
        <f>C213-C215</f>
        <v>2765</v>
      </c>
      <c r="D216" s="141"/>
      <c r="E216" s="225"/>
      <c r="H216" s="130"/>
      <c r="I216" s="130"/>
      <c r="J216" s="130"/>
    </row>
    <row r="217" spans="1:10" s="78" customFormat="1" ht="15">
      <c r="A217" s="49" t="s">
        <v>532</v>
      </c>
      <c r="B217" s="75" t="s">
        <v>173</v>
      </c>
      <c r="C217" s="51">
        <f>ROUNDUP(D217*1,0)</f>
        <v>400</v>
      </c>
      <c r="D217" s="141">
        <v>400</v>
      </c>
      <c r="E217" s="44"/>
      <c r="G217" s="149"/>
      <c r="H217" s="149"/>
      <c r="I217" s="149"/>
      <c r="J217" s="149"/>
    </row>
    <row r="218" spans="1:10" s="78" customFormat="1" ht="15">
      <c r="A218" s="46" t="s">
        <v>725</v>
      </c>
      <c r="B218" s="60" t="s">
        <v>174</v>
      </c>
      <c r="C218" s="80"/>
      <c r="D218" s="150"/>
      <c r="E218" s="44"/>
      <c r="G218" s="149"/>
      <c r="H218" s="149"/>
      <c r="I218" s="149"/>
      <c r="J218" s="149"/>
    </row>
    <row r="219" spans="1:10" s="78" customFormat="1" ht="15">
      <c r="A219" s="81" t="s">
        <v>533</v>
      </c>
      <c r="B219" s="82" t="s">
        <v>175</v>
      </c>
      <c r="C219" s="80"/>
      <c r="D219" s="150"/>
      <c r="E219" s="44"/>
      <c r="G219" s="149"/>
      <c r="H219" s="149"/>
      <c r="I219" s="149"/>
      <c r="J219" s="149"/>
    </row>
    <row r="220" spans="1:10" s="78" customFormat="1" ht="27">
      <c r="A220" s="73" t="s">
        <v>534</v>
      </c>
      <c r="B220" s="151" t="s">
        <v>176</v>
      </c>
      <c r="C220" s="51">
        <f>SUM(C222:C225)</f>
        <v>2000</v>
      </c>
      <c r="D220" s="135">
        <f>SUM(D222:D225)</f>
        <v>0</v>
      </c>
      <c r="E220" s="68"/>
      <c r="G220" s="149"/>
      <c r="H220" s="149"/>
      <c r="I220" s="149"/>
      <c r="J220" s="149"/>
    </row>
    <row r="221" spans="1:10" s="78" customFormat="1" ht="40.5">
      <c r="A221" s="73" t="s">
        <v>535</v>
      </c>
      <c r="B221" s="152" t="s">
        <v>177</v>
      </c>
      <c r="C221" s="51">
        <f>C220+C226</f>
        <v>2650</v>
      </c>
      <c r="D221" s="144">
        <v>2500</v>
      </c>
      <c r="E221" s="68"/>
      <c r="G221" s="149"/>
      <c r="H221" s="149"/>
      <c r="I221" s="149"/>
      <c r="J221" s="149"/>
    </row>
    <row r="222" spans="1:10" s="78" customFormat="1" ht="15">
      <c r="A222" s="73" t="s">
        <v>536</v>
      </c>
      <c r="B222" s="83" t="s">
        <v>309</v>
      </c>
      <c r="C222" s="138">
        <v>650</v>
      </c>
      <c r="D222" s="144"/>
      <c r="E222" s="68"/>
      <c r="G222" s="149"/>
      <c r="H222" s="149" t="s">
        <v>537</v>
      </c>
      <c r="I222" s="149"/>
      <c r="J222" s="149"/>
    </row>
    <row r="223" spans="1:10" s="78" customFormat="1" ht="15">
      <c r="A223" s="73" t="s">
        <v>538</v>
      </c>
      <c r="B223" s="83" t="s">
        <v>310</v>
      </c>
      <c r="C223" s="138">
        <v>400</v>
      </c>
      <c r="D223" s="144"/>
      <c r="E223" s="68"/>
      <c r="G223" s="149"/>
      <c r="H223" s="149" t="s">
        <v>537</v>
      </c>
      <c r="I223" s="149"/>
      <c r="J223" s="149"/>
    </row>
    <row r="224" spans="1:10" s="78" customFormat="1" ht="15">
      <c r="A224" s="73" t="s">
        <v>539</v>
      </c>
      <c r="B224" s="83" t="s">
        <v>311</v>
      </c>
      <c r="C224" s="138">
        <v>300</v>
      </c>
      <c r="D224" s="144"/>
      <c r="E224" s="68"/>
      <c r="G224" s="149"/>
      <c r="H224" s="149" t="s">
        <v>537</v>
      </c>
      <c r="I224" s="149"/>
      <c r="J224" s="149"/>
    </row>
    <row r="225" spans="1:10" s="78" customFormat="1" ht="15">
      <c r="A225" s="73" t="s">
        <v>540</v>
      </c>
      <c r="B225" s="83" t="s">
        <v>312</v>
      </c>
      <c r="C225" s="138">
        <v>650</v>
      </c>
      <c r="D225" s="144"/>
      <c r="E225" s="68"/>
      <c r="G225" s="149"/>
      <c r="H225" s="149" t="s">
        <v>537</v>
      </c>
      <c r="I225" s="149"/>
      <c r="J225" s="149"/>
    </row>
    <row r="226" spans="1:11" s="18" customFormat="1" ht="15">
      <c r="A226" s="73" t="s">
        <v>541</v>
      </c>
      <c r="B226" s="83" t="s">
        <v>542</v>
      </c>
      <c r="C226" s="51">
        <v>650</v>
      </c>
      <c r="D226" s="144"/>
      <c r="E226" s="68"/>
      <c r="F226" s="78"/>
      <c r="G226" s="149"/>
      <c r="H226" s="149" t="s">
        <v>537</v>
      </c>
      <c r="I226" s="149"/>
      <c r="J226" s="149"/>
      <c r="K226" s="78"/>
    </row>
    <row r="227" spans="1:11" s="18" customFormat="1" ht="15">
      <c r="A227" s="73" t="s">
        <v>543</v>
      </c>
      <c r="B227" s="83" t="s">
        <v>178</v>
      </c>
      <c r="C227" s="51">
        <f>C220+C228</f>
        <v>2650</v>
      </c>
      <c r="D227" s="144">
        <v>2500</v>
      </c>
      <c r="E227" s="68"/>
      <c r="F227" s="78"/>
      <c r="G227" s="149"/>
      <c r="H227" s="149"/>
      <c r="I227" s="149"/>
      <c r="J227" s="149"/>
      <c r="K227" s="78"/>
    </row>
    <row r="228" spans="1:11" s="89" customFormat="1" ht="15">
      <c r="A228" s="73" t="s">
        <v>544</v>
      </c>
      <c r="B228" s="83" t="s">
        <v>545</v>
      </c>
      <c r="C228" s="51">
        <v>650</v>
      </c>
      <c r="D228" s="144"/>
      <c r="E228" s="68"/>
      <c r="F228" s="78"/>
      <c r="G228" s="149"/>
      <c r="H228" s="149" t="s">
        <v>537</v>
      </c>
      <c r="I228" s="149"/>
      <c r="J228" s="149"/>
      <c r="K228" s="78"/>
    </row>
    <row r="229" spans="1:11" s="89" customFormat="1" ht="15.75">
      <c r="A229" s="84" t="s">
        <v>546</v>
      </c>
      <c r="B229" s="85" t="s">
        <v>179</v>
      </c>
      <c r="C229" s="86"/>
      <c r="D229" s="230"/>
      <c r="E229" s="34"/>
      <c r="F229" s="78"/>
      <c r="G229" s="149"/>
      <c r="H229" s="149"/>
      <c r="I229" s="149"/>
      <c r="J229" s="149"/>
      <c r="K229" s="78"/>
    </row>
    <row r="230" spans="1:11" s="18" customFormat="1" ht="15">
      <c r="A230" s="73" t="s">
        <v>547</v>
      </c>
      <c r="B230" s="88" t="s">
        <v>180</v>
      </c>
      <c r="C230" s="59">
        <f>C232+C233</f>
        <v>1150</v>
      </c>
      <c r="D230" s="231">
        <v>1000</v>
      </c>
      <c r="E230" s="76"/>
      <c r="F230" s="78"/>
      <c r="G230" s="149"/>
      <c r="H230" s="149"/>
      <c r="I230" s="149"/>
      <c r="J230" s="149"/>
      <c r="K230" s="78"/>
    </row>
    <row r="231" spans="1:11" s="90" customFormat="1" ht="15.75">
      <c r="A231" s="73" t="s">
        <v>548</v>
      </c>
      <c r="B231" s="88" t="s">
        <v>181</v>
      </c>
      <c r="C231" s="59">
        <f>C233+C234</f>
        <v>1200</v>
      </c>
      <c r="D231" s="231">
        <v>1100</v>
      </c>
      <c r="E231" s="76"/>
      <c r="F231" s="78"/>
      <c r="G231" s="149"/>
      <c r="H231" s="149"/>
      <c r="I231" s="149"/>
      <c r="J231" s="149"/>
      <c r="K231" s="78"/>
    </row>
    <row r="232" spans="1:10" s="18" customFormat="1" ht="15">
      <c r="A232" s="73" t="s">
        <v>549</v>
      </c>
      <c r="B232" s="83" t="s">
        <v>182</v>
      </c>
      <c r="C232" s="51">
        <v>650</v>
      </c>
      <c r="D232" s="231">
        <v>550</v>
      </c>
      <c r="E232" s="68"/>
      <c r="F232" s="18">
        <v>112</v>
      </c>
      <c r="G232" s="130">
        <f>C232*F232</f>
        <v>72800</v>
      </c>
      <c r="H232" s="149" t="s">
        <v>537</v>
      </c>
      <c r="I232" s="153"/>
      <c r="J232" s="153"/>
    </row>
    <row r="233" spans="1:10" s="18" customFormat="1" ht="15">
      <c r="A233" s="73" t="s">
        <v>550</v>
      </c>
      <c r="B233" s="83" t="s">
        <v>183</v>
      </c>
      <c r="C233" s="51">
        <v>500</v>
      </c>
      <c r="D233" s="231">
        <v>450</v>
      </c>
      <c r="E233" s="68"/>
      <c r="G233" s="153"/>
      <c r="H233" s="149" t="s">
        <v>537</v>
      </c>
      <c r="I233" s="153"/>
      <c r="J233" s="153"/>
    </row>
    <row r="234" spans="1:11" s="18" customFormat="1" ht="15">
      <c r="A234" s="73" t="s">
        <v>551</v>
      </c>
      <c r="B234" s="83" t="s">
        <v>184</v>
      </c>
      <c r="C234" s="51">
        <f>ROUNDUP(D234*$C$21,0)-1+25</f>
        <v>700</v>
      </c>
      <c r="D234" s="231">
        <v>650</v>
      </c>
      <c r="E234" s="68"/>
      <c r="F234" s="89"/>
      <c r="G234" s="154"/>
      <c r="H234" s="154"/>
      <c r="I234" s="154"/>
      <c r="J234" s="154"/>
      <c r="K234" s="89"/>
    </row>
    <row r="235" spans="1:11" s="18" customFormat="1" ht="15">
      <c r="A235" s="73" t="s">
        <v>552</v>
      </c>
      <c r="B235" s="83" t="s">
        <v>185</v>
      </c>
      <c r="C235" s="51">
        <f>ROUNDUP(D235*$C$21,0)+2+20</f>
        <v>750</v>
      </c>
      <c r="D235" s="231">
        <v>700</v>
      </c>
      <c r="E235" s="68"/>
      <c r="F235" s="89"/>
      <c r="G235" s="154"/>
      <c r="H235" s="154"/>
      <c r="I235" s="154"/>
      <c r="J235" s="154"/>
      <c r="K235" s="89"/>
    </row>
    <row r="236" spans="1:10" s="18" customFormat="1" ht="15">
      <c r="A236" s="73" t="s">
        <v>553</v>
      </c>
      <c r="B236" s="83" t="s">
        <v>554</v>
      </c>
      <c r="C236" s="51">
        <f>1100</f>
        <v>1100</v>
      </c>
      <c r="D236" s="231">
        <v>1000</v>
      </c>
      <c r="E236" s="68"/>
      <c r="G236" s="153"/>
      <c r="H236" s="149" t="s">
        <v>537</v>
      </c>
      <c r="I236" s="153"/>
      <c r="J236" s="153"/>
    </row>
    <row r="237" spans="1:11" s="91" customFormat="1" ht="15.75">
      <c r="A237" s="84" t="s">
        <v>555</v>
      </c>
      <c r="B237" s="85" t="s">
        <v>186</v>
      </c>
      <c r="C237" s="86"/>
      <c r="D237" s="230"/>
      <c r="E237" s="68"/>
      <c r="F237" s="90"/>
      <c r="G237" s="155"/>
      <c r="H237" s="155"/>
      <c r="I237" s="155"/>
      <c r="J237" s="155"/>
      <c r="K237" s="90"/>
    </row>
    <row r="238" spans="1:10" s="18" customFormat="1" ht="15">
      <c r="A238" s="73" t="s">
        <v>556</v>
      </c>
      <c r="B238" s="83" t="s">
        <v>187</v>
      </c>
      <c r="C238" s="51">
        <f>ROUNDUP(D238*$C$21,0)-1</f>
        <v>800</v>
      </c>
      <c r="D238" s="231">
        <v>770</v>
      </c>
      <c r="E238" s="68"/>
      <c r="G238" s="153"/>
      <c r="H238" s="153"/>
      <c r="I238" s="153"/>
      <c r="J238" s="153"/>
    </row>
    <row r="239" spans="1:10" s="18" customFormat="1" ht="15.75">
      <c r="A239" s="84" t="s">
        <v>557</v>
      </c>
      <c r="B239" s="85" t="s">
        <v>188</v>
      </c>
      <c r="C239" s="87"/>
      <c r="D239" s="230"/>
      <c r="E239" s="34"/>
      <c r="G239" s="153"/>
      <c r="H239" s="153"/>
      <c r="I239" s="153"/>
      <c r="J239" s="153"/>
    </row>
    <row r="240" spans="1:10" s="18" customFormat="1" ht="15">
      <c r="A240" s="73" t="s">
        <v>558</v>
      </c>
      <c r="B240" s="83" t="s">
        <v>559</v>
      </c>
      <c r="C240" s="51">
        <v>1100</v>
      </c>
      <c r="D240" s="231">
        <v>1000</v>
      </c>
      <c r="E240" s="68"/>
      <c r="F240" s="18">
        <v>112</v>
      </c>
      <c r="G240" s="130">
        <f>C240*F240</f>
        <v>123200</v>
      </c>
      <c r="H240" s="149" t="s">
        <v>537</v>
      </c>
      <c r="I240" s="153"/>
      <c r="J240" s="153"/>
    </row>
    <row r="241" spans="1:11" s="90" customFormat="1" ht="15.75">
      <c r="A241" s="73" t="s">
        <v>560</v>
      </c>
      <c r="B241" s="83" t="s">
        <v>189</v>
      </c>
      <c r="C241" s="51">
        <v>1650</v>
      </c>
      <c r="D241" s="231">
        <v>1500</v>
      </c>
      <c r="E241" s="68"/>
      <c r="F241" s="18"/>
      <c r="G241" s="130">
        <f>C241*F241</f>
        <v>0</v>
      </c>
      <c r="H241" s="149" t="s">
        <v>537</v>
      </c>
      <c r="I241" s="153"/>
      <c r="J241" s="153"/>
      <c r="K241" s="18"/>
    </row>
    <row r="242" spans="1:10" s="18" customFormat="1" ht="15">
      <c r="A242" s="73" t="s">
        <v>561</v>
      </c>
      <c r="B242" s="83" t="s">
        <v>562</v>
      </c>
      <c r="C242" s="51">
        <v>1300</v>
      </c>
      <c r="D242" s="231">
        <v>1200</v>
      </c>
      <c r="E242" s="68"/>
      <c r="F242" s="18">
        <v>104</v>
      </c>
      <c r="G242" s="130">
        <f>C242*F242</f>
        <v>135200</v>
      </c>
      <c r="H242" s="149" t="s">
        <v>537</v>
      </c>
      <c r="I242" s="153"/>
      <c r="J242" s="153"/>
    </row>
    <row r="243" spans="1:11" s="77" customFormat="1" ht="15">
      <c r="A243" s="73" t="s">
        <v>563</v>
      </c>
      <c r="B243" s="83" t="s">
        <v>564</v>
      </c>
      <c r="C243" s="51">
        <v>650</v>
      </c>
      <c r="D243" s="231"/>
      <c r="E243" s="68"/>
      <c r="F243" s="18"/>
      <c r="G243" s="130">
        <f>C243*F243</f>
        <v>0</v>
      </c>
      <c r="H243" s="149" t="s">
        <v>537</v>
      </c>
      <c r="I243" s="153"/>
      <c r="J243" s="153"/>
      <c r="K243" s="18"/>
    </row>
    <row r="244" spans="1:11" s="77" customFormat="1" ht="15">
      <c r="A244" s="73" t="s">
        <v>565</v>
      </c>
      <c r="B244" s="83" t="s">
        <v>313</v>
      </c>
      <c r="C244" s="51">
        <v>1200</v>
      </c>
      <c r="D244" s="231"/>
      <c r="E244" s="68"/>
      <c r="F244" s="18"/>
      <c r="G244" s="153"/>
      <c r="H244" s="149" t="s">
        <v>537</v>
      </c>
      <c r="I244" s="153"/>
      <c r="J244" s="153"/>
      <c r="K244" s="18"/>
    </row>
    <row r="245" spans="1:11" s="78" customFormat="1" ht="15.75">
      <c r="A245" s="73" t="s">
        <v>566</v>
      </c>
      <c r="B245" s="83" t="s">
        <v>190</v>
      </c>
      <c r="C245" s="51">
        <v>1650</v>
      </c>
      <c r="D245" s="231">
        <v>1500</v>
      </c>
      <c r="E245" s="68"/>
      <c r="F245" s="91"/>
      <c r="G245" s="156"/>
      <c r="H245" s="149" t="s">
        <v>537</v>
      </c>
      <c r="I245" s="156"/>
      <c r="J245" s="156"/>
      <c r="K245" s="91"/>
    </row>
    <row r="246" spans="1:11" s="78" customFormat="1" ht="15">
      <c r="A246" s="73" t="s">
        <v>567</v>
      </c>
      <c r="B246" s="83" t="s">
        <v>191</v>
      </c>
      <c r="C246" s="51">
        <v>1000</v>
      </c>
      <c r="D246" s="231">
        <v>900</v>
      </c>
      <c r="E246" s="68"/>
      <c r="F246" s="18"/>
      <c r="G246" s="153"/>
      <c r="H246" s="149" t="s">
        <v>537</v>
      </c>
      <c r="I246" s="153"/>
      <c r="J246" s="153"/>
      <c r="K246" s="18"/>
    </row>
    <row r="247" spans="1:11" s="77" customFormat="1" ht="15">
      <c r="A247" s="73" t="s">
        <v>568</v>
      </c>
      <c r="B247" s="92" t="s">
        <v>746</v>
      </c>
      <c r="C247" s="51">
        <v>750</v>
      </c>
      <c r="D247" s="231">
        <v>700</v>
      </c>
      <c r="E247" s="68"/>
      <c r="F247" s="18"/>
      <c r="G247" s="153"/>
      <c r="H247" s="149" t="s">
        <v>537</v>
      </c>
      <c r="I247" s="153"/>
      <c r="J247" s="153"/>
      <c r="K247" s="18"/>
    </row>
    <row r="248" spans="1:11" s="77" customFormat="1" ht="30">
      <c r="A248" s="73" t="s">
        <v>569</v>
      </c>
      <c r="B248" s="83" t="s">
        <v>570</v>
      </c>
      <c r="C248" s="51">
        <v>2700</v>
      </c>
      <c r="D248" s="231"/>
      <c r="E248" s="68"/>
      <c r="F248" s="18"/>
      <c r="G248" s="153"/>
      <c r="H248" s="132" t="s">
        <v>537</v>
      </c>
      <c r="I248" s="153"/>
      <c r="J248" s="153"/>
      <c r="K248" s="18"/>
    </row>
    <row r="249" spans="1:11" s="77" customFormat="1" ht="30">
      <c r="A249" s="73" t="s">
        <v>571</v>
      </c>
      <c r="B249" s="83" t="s">
        <v>572</v>
      </c>
      <c r="C249" s="51">
        <v>2700</v>
      </c>
      <c r="D249" s="231"/>
      <c r="E249" s="68"/>
      <c r="F249" s="18"/>
      <c r="G249" s="153"/>
      <c r="H249" s="132" t="s">
        <v>537</v>
      </c>
      <c r="I249" s="153"/>
      <c r="J249" s="153"/>
      <c r="K249" s="18"/>
    </row>
    <row r="250" spans="1:11" s="77" customFormat="1" ht="15">
      <c r="A250" s="73" t="s">
        <v>573</v>
      </c>
      <c r="B250" s="83" t="s">
        <v>193</v>
      </c>
      <c r="C250" s="51">
        <v>750</v>
      </c>
      <c r="D250" s="231"/>
      <c r="E250" s="68"/>
      <c r="F250" s="18"/>
      <c r="G250" s="153"/>
      <c r="H250" s="132" t="s">
        <v>537</v>
      </c>
      <c r="I250" s="153"/>
      <c r="J250" s="153"/>
      <c r="K250" s="18"/>
    </row>
    <row r="251" spans="1:11" s="77" customFormat="1" ht="15">
      <c r="A251" s="73" t="s">
        <v>574</v>
      </c>
      <c r="B251" s="83" t="s">
        <v>194</v>
      </c>
      <c r="C251" s="51">
        <v>600</v>
      </c>
      <c r="D251" s="231"/>
      <c r="E251" s="68"/>
      <c r="F251" s="18"/>
      <c r="G251" s="153"/>
      <c r="H251" s="132" t="s">
        <v>537</v>
      </c>
      <c r="I251" s="153"/>
      <c r="J251" s="153"/>
      <c r="K251" s="18"/>
    </row>
    <row r="252" spans="1:11" s="77" customFormat="1" ht="15">
      <c r="A252" s="73" t="s">
        <v>575</v>
      </c>
      <c r="B252" s="83" t="s">
        <v>195</v>
      </c>
      <c r="C252" s="51">
        <v>1150</v>
      </c>
      <c r="D252" s="231"/>
      <c r="E252" s="68"/>
      <c r="F252" s="18"/>
      <c r="G252" s="153"/>
      <c r="H252" s="132" t="s">
        <v>537</v>
      </c>
      <c r="I252" s="153"/>
      <c r="J252" s="153"/>
      <c r="K252" s="18"/>
    </row>
    <row r="253" spans="1:11" s="77" customFormat="1" ht="15.75">
      <c r="A253" s="73" t="s">
        <v>576</v>
      </c>
      <c r="B253" s="93" t="s">
        <v>196</v>
      </c>
      <c r="C253" s="51">
        <v>1050</v>
      </c>
      <c r="D253" s="231"/>
      <c r="E253" s="68"/>
      <c r="F253" s="90"/>
      <c r="G253" s="155"/>
      <c r="H253" s="132" t="s">
        <v>537</v>
      </c>
      <c r="I253" s="155"/>
      <c r="J253" s="155"/>
      <c r="K253" s="90"/>
    </row>
    <row r="254" spans="1:10" s="77" customFormat="1" ht="15.75">
      <c r="A254" s="84" t="s">
        <v>577</v>
      </c>
      <c r="B254" s="70" t="s">
        <v>197</v>
      </c>
      <c r="C254" s="59"/>
      <c r="D254" s="231"/>
      <c r="E254" s="34"/>
      <c r="G254" s="148"/>
      <c r="H254" s="148"/>
      <c r="I254" s="148"/>
      <c r="J254" s="148"/>
    </row>
    <row r="255" spans="1:11" s="90" customFormat="1" ht="15.75">
      <c r="A255" s="73" t="s">
        <v>578</v>
      </c>
      <c r="B255" s="94" t="s">
        <v>198</v>
      </c>
      <c r="C255" s="51">
        <v>2700</v>
      </c>
      <c r="D255" s="147">
        <v>2500</v>
      </c>
      <c r="E255" s="44"/>
      <c r="F255" s="77"/>
      <c r="G255" s="148"/>
      <c r="H255" s="132" t="s">
        <v>537</v>
      </c>
      <c r="I255" s="148"/>
      <c r="J255" s="148"/>
      <c r="K255" s="77"/>
    </row>
    <row r="256" spans="1:11" s="14" customFormat="1" ht="15.75">
      <c r="A256" s="84" t="s">
        <v>579</v>
      </c>
      <c r="B256" s="70" t="s">
        <v>580</v>
      </c>
      <c r="C256" s="86"/>
      <c r="D256" s="147"/>
      <c r="E256" s="44"/>
      <c r="F256" s="77"/>
      <c r="G256" s="148"/>
      <c r="H256" s="149" t="s">
        <v>581</v>
      </c>
      <c r="I256" s="148"/>
      <c r="J256" s="148"/>
      <c r="K256" s="77"/>
    </row>
    <row r="257" spans="1:11" s="90" customFormat="1" ht="30">
      <c r="A257" s="73" t="s">
        <v>582</v>
      </c>
      <c r="B257" s="75" t="s">
        <v>583</v>
      </c>
      <c r="C257" s="51">
        <v>1500</v>
      </c>
      <c r="D257" s="147">
        <v>1400</v>
      </c>
      <c r="E257" s="44"/>
      <c r="F257" s="77"/>
      <c r="G257" s="148"/>
      <c r="H257" s="148"/>
      <c r="I257" s="148"/>
      <c r="J257" s="148"/>
      <c r="K257" s="77"/>
    </row>
    <row r="258" spans="1:10" s="77" customFormat="1" ht="20.25" customHeight="1">
      <c r="A258" s="73" t="s">
        <v>584</v>
      </c>
      <c r="B258" s="95" t="s">
        <v>585</v>
      </c>
      <c r="C258" s="51">
        <v>2500</v>
      </c>
      <c r="D258" s="147">
        <v>2400</v>
      </c>
      <c r="E258" s="44"/>
      <c r="G258" s="148"/>
      <c r="H258" s="148"/>
      <c r="I258" s="148"/>
      <c r="J258" s="148"/>
    </row>
    <row r="259" spans="1:10" s="77" customFormat="1" ht="18.75" customHeight="1">
      <c r="A259" s="73" t="s">
        <v>586</v>
      </c>
      <c r="B259" s="95" t="s">
        <v>587</v>
      </c>
      <c r="C259" s="51">
        <v>2500</v>
      </c>
      <c r="D259" s="147">
        <v>2050</v>
      </c>
      <c r="E259" s="44"/>
      <c r="G259" s="148"/>
      <c r="H259" s="148"/>
      <c r="I259" s="148"/>
      <c r="J259" s="148"/>
    </row>
    <row r="260" spans="1:10" s="77" customFormat="1" ht="15">
      <c r="A260" s="73" t="s">
        <v>588</v>
      </c>
      <c r="B260" s="95" t="s">
        <v>589</v>
      </c>
      <c r="C260" s="51">
        <v>2100</v>
      </c>
      <c r="D260" s="147">
        <v>1900</v>
      </c>
      <c r="E260" s="44"/>
      <c r="G260" s="148"/>
      <c r="H260" s="148"/>
      <c r="I260" s="148"/>
      <c r="J260" s="148"/>
    </row>
    <row r="261" spans="1:10" s="77" customFormat="1" ht="15">
      <c r="A261" s="73" t="s">
        <v>590</v>
      </c>
      <c r="B261" s="75" t="s">
        <v>323</v>
      </c>
      <c r="C261" s="51">
        <v>1800</v>
      </c>
      <c r="D261" s="147">
        <v>1650</v>
      </c>
      <c r="E261" s="44"/>
      <c r="G261" s="148"/>
      <c r="H261" s="148"/>
      <c r="I261" s="148"/>
      <c r="J261" s="148"/>
    </row>
    <row r="262" spans="1:10" s="77" customFormat="1" ht="15.75">
      <c r="A262" s="84" t="s">
        <v>591</v>
      </c>
      <c r="B262" s="70" t="s">
        <v>199</v>
      </c>
      <c r="C262" s="86"/>
      <c r="D262" s="230"/>
      <c r="E262" s="34"/>
      <c r="G262" s="148"/>
      <c r="H262" s="149"/>
      <c r="I262" s="148"/>
      <c r="J262" s="148"/>
    </row>
    <row r="263" spans="1:11" s="77" customFormat="1" ht="15.75">
      <c r="A263" s="73" t="s">
        <v>592</v>
      </c>
      <c r="B263" s="95" t="s">
        <v>321</v>
      </c>
      <c r="C263" s="51">
        <v>2700</v>
      </c>
      <c r="D263" s="147">
        <v>2500</v>
      </c>
      <c r="E263" s="44"/>
      <c r="F263" s="90"/>
      <c r="G263" s="155"/>
      <c r="H263" s="155"/>
      <c r="I263" s="155"/>
      <c r="J263" s="155"/>
      <c r="K263" s="90"/>
    </row>
    <row r="264" spans="1:11" s="77" customFormat="1" ht="30">
      <c r="A264" s="73" t="s">
        <v>593</v>
      </c>
      <c r="B264" s="95" t="s">
        <v>322</v>
      </c>
      <c r="C264" s="51">
        <f>ROUNDUP(D264*$C$21,0)-1+25</f>
        <v>3300</v>
      </c>
      <c r="D264" s="147">
        <v>3150</v>
      </c>
      <c r="E264" s="44"/>
      <c r="F264" s="14"/>
      <c r="G264" s="157"/>
      <c r="H264" s="157"/>
      <c r="I264" s="157"/>
      <c r="J264" s="157"/>
      <c r="K264" s="14"/>
    </row>
    <row r="265" spans="1:11" s="77" customFormat="1" ht="15.75">
      <c r="A265" s="73" t="s">
        <v>594</v>
      </c>
      <c r="B265" s="95" t="s">
        <v>202</v>
      </c>
      <c r="C265" s="51">
        <f>ROUNDUP(D265*$C$21,0)-1+25</f>
        <v>3300</v>
      </c>
      <c r="D265" s="147">
        <v>3150</v>
      </c>
      <c r="E265" s="44"/>
      <c r="F265" s="90"/>
      <c r="G265" s="155"/>
      <c r="H265" s="155"/>
      <c r="I265" s="155"/>
      <c r="J265" s="155"/>
      <c r="K265" s="90"/>
    </row>
    <row r="266" spans="1:10" s="77" customFormat="1" ht="15">
      <c r="A266" s="73" t="s">
        <v>595</v>
      </c>
      <c r="B266" s="95" t="s">
        <v>203</v>
      </c>
      <c r="C266" s="51">
        <v>2050</v>
      </c>
      <c r="D266" s="147">
        <v>1900</v>
      </c>
      <c r="E266" s="44"/>
      <c r="G266" s="148"/>
      <c r="H266" s="148"/>
      <c r="I266" s="148"/>
      <c r="J266" s="148"/>
    </row>
    <row r="267" spans="1:10" s="77" customFormat="1" ht="15">
      <c r="A267" s="73" t="s">
        <v>596</v>
      </c>
      <c r="B267" s="95" t="s">
        <v>204</v>
      </c>
      <c r="C267" s="51">
        <v>2050</v>
      </c>
      <c r="D267" s="147">
        <v>1900</v>
      </c>
      <c r="E267" s="44"/>
      <c r="G267" s="148"/>
      <c r="H267" s="148"/>
      <c r="I267" s="148"/>
      <c r="J267" s="148"/>
    </row>
    <row r="268" spans="1:11" s="77" customFormat="1" ht="30">
      <c r="A268" s="73" t="s">
        <v>597</v>
      </c>
      <c r="B268" s="95" t="s">
        <v>326</v>
      </c>
      <c r="C268" s="51">
        <v>9750</v>
      </c>
      <c r="D268" s="147">
        <v>37850</v>
      </c>
      <c r="E268" s="44"/>
      <c r="G268" s="148"/>
      <c r="H268" s="148"/>
      <c r="I268" s="148"/>
      <c r="J268" s="148"/>
      <c r="K268" s="148"/>
    </row>
    <row r="269" spans="1:10" s="77" customFormat="1" ht="47.25">
      <c r="A269" s="84" t="s">
        <v>726</v>
      </c>
      <c r="B269" s="128" t="s">
        <v>719</v>
      </c>
      <c r="C269" s="51"/>
      <c r="D269" s="147"/>
      <c r="E269" s="44"/>
      <c r="G269" s="148"/>
      <c r="H269" s="148"/>
      <c r="I269" s="148"/>
      <c r="J269" s="148"/>
    </row>
    <row r="270" spans="1:10" s="77" customFormat="1" ht="15">
      <c r="A270" s="73" t="s">
        <v>598</v>
      </c>
      <c r="B270" s="95" t="s">
        <v>599</v>
      </c>
      <c r="C270" s="51">
        <v>3850</v>
      </c>
      <c r="D270" s="147"/>
      <c r="E270" s="44"/>
      <c r="G270" s="148"/>
      <c r="H270" s="148"/>
      <c r="I270" s="148"/>
      <c r="J270" s="148"/>
    </row>
    <row r="271" spans="1:10" s="77" customFormat="1" ht="15">
      <c r="A271" s="73" t="s">
        <v>600</v>
      </c>
      <c r="B271" s="95" t="s">
        <v>1</v>
      </c>
      <c r="C271" s="51">
        <v>2000</v>
      </c>
      <c r="D271" s="147"/>
      <c r="E271" s="44"/>
      <c r="G271" s="148"/>
      <c r="H271" s="148"/>
      <c r="I271" s="148"/>
      <c r="J271" s="148"/>
    </row>
    <row r="272" spans="1:10" s="77" customFormat="1" ht="15">
      <c r="A272" s="73" t="s">
        <v>601</v>
      </c>
      <c r="B272" s="95" t="s">
        <v>314</v>
      </c>
      <c r="C272" s="51">
        <v>1900</v>
      </c>
      <c r="D272" s="147"/>
      <c r="E272" s="44"/>
      <c r="G272" s="148"/>
      <c r="H272" s="158" t="s">
        <v>602</v>
      </c>
      <c r="I272" s="148"/>
      <c r="J272" s="148"/>
    </row>
    <row r="273" spans="1:10" s="77" customFormat="1" ht="15">
      <c r="A273" s="73" t="s">
        <v>603</v>
      </c>
      <c r="B273" s="95" t="s">
        <v>2</v>
      </c>
      <c r="C273" s="51">
        <v>2450</v>
      </c>
      <c r="D273" s="147"/>
      <c r="E273" s="44"/>
      <c r="G273" s="148"/>
      <c r="H273" s="148"/>
      <c r="I273" s="148"/>
      <c r="J273" s="148"/>
    </row>
    <row r="274" spans="1:10" s="77" customFormat="1" ht="15">
      <c r="A274" s="73" t="s">
        <v>604</v>
      </c>
      <c r="B274" s="95" t="s">
        <v>324</v>
      </c>
      <c r="C274" s="51">
        <v>4650</v>
      </c>
      <c r="D274" s="147"/>
      <c r="E274" s="44"/>
      <c r="G274" s="148"/>
      <c r="H274" s="158" t="s">
        <v>605</v>
      </c>
      <c r="I274" s="148"/>
      <c r="J274" s="148"/>
    </row>
    <row r="275" spans="1:10" s="77" customFormat="1" ht="15">
      <c r="A275" s="73" t="s">
        <v>606</v>
      </c>
      <c r="B275" s="95" t="s">
        <v>325</v>
      </c>
      <c r="C275" s="51">
        <v>2600</v>
      </c>
      <c r="D275" s="147"/>
      <c r="E275" s="44"/>
      <c r="G275" s="148"/>
      <c r="H275" s="159" t="s">
        <v>607</v>
      </c>
      <c r="I275" s="160"/>
      <c r="J275" s="148"/>
    </row>
    <row r="276" spans="1:11" s="126" customFormat="1" ht="15">
      <c r="A276" s="73" t="s">
        <v>608</v>
      </c>
      <c r="B276" s="161" t="s">
        <v>315</v>
      </c>
      <c r="C276" s="51">
        <v>4800</v>
      </c>
      <c r="D276" s="147"/>
      <c r="E276" s="44"/>
      <c r="F276" s="77"/>
      <c r="G276" s="148"/>
      <c r="H276" s="159" t="s">
        <v>607</v>
      </c>
      <c r="I276" s="148"/>
      <c r="J276" s="148"/>
      <c r="K276" s="77"/>
    </row>
    <row r="277" spans="1:11" s="126" customFormat="1" ht="15">
      <c r="A277" s="73" t="s">
        <v>609</v>
      </c>
      <c r="B277" s="162" t="s">
        <v>316</v>
      </c>
      <c r="C277" s="51">
        <v>2500</v>
      </c>
      <c r="D277" s="147"/>
      <c r="E277" s="44"/>
      <c r="F277" s="77"/>
      <c r="G277" s="148"/>
      <c r="H277" s="159" t="s">
        <v>607</v>
      </c>
      <c r="I277" s="148"/>
      <c r="J277" s="148"/>
      <c r="K277" s="77"/>
    </row>
    <row r="278" spans="1:10" s="77" customFormat="1" ht="15">
      <c r="A278" s="73" t="s">
        <v>610</v>
      </c>
      <c r="B278" s="162" t="s">
        <v>317</v>
      </c>
      <c r="C278" s="51">
        <v>4800</v>
      </c>
      <c r="D278" s="147"/>
      <c r="E278" s="44"/>
      <c r="G278" s="148"/>
      <c r="H278" s="159" t="s">
        <v>607</v>
      </c>
      <c r="I278" s="148"/>
      <c r="J278" s="148"/>
    </row>
    <row r="279" spans="1:10" s="77" customFormat="1" ht="15">
      <c r="A279" s="73" t="s">
        <v>611</v>
      </c>
      <c r="B279" s="95" t="s">
        <v>318</v>
      </c>
      <c r="C279" s="51">
        <v>3500</v>
      </c>
      <c r="D279" s="147"/>
      <c r="E279" s="44"/>
      <c r="G279" s="148"/>
      <c r="H279" s="159" t="s">
        <v>607</v>
      </c>
      <c r="I279" s="148"/>
      <c r="J279" s="148"/>
    </row>
    <row r="280" spans="1:10" s="77" customFormat="1" ht="15">
      <c r="A280" s="96" t="s">
        <v>727</v>
      </c>
      <c r="B280" s="97" t="s">
        <v>612</v>
      </c>
      <c r="C280" s="51"/>
      <c r="D280" s="147">
        <v>3834</v>
      </c>
      <c r="E280" s="68"/>
      <c r="G280" s="148"/>
      <c r="H280" s="163"/>
      <c r="I280" s="148"/>
      <c r="J280" s="148"/>
    </row>
    <row r="281" spans="1:10" s="77" customFormat="1" ht="30">
      <c r="A281" s="9" t="s">
        <v>327</v>
      </c>
      <c r="B281" s="95" t="s">
        <v>328</v>
      </c>
      <c r="C281" s="51">
        <v>5585</v>
      </c>
      <c r="D281" s="147">
        <v>3835</v>
      </c>
      <c r="E281" s="68"/>
      <c r="G281" s="148"/>
      <c r="H281" s="163">
        <v>1590.91</v>
      </c>
      <c r="I281" s="129" t="s">
        <v>30</v>
      </c>
      <c r="J281" s="148"/>
    </row>
    <row r="282" spans="1:10" s="77" customFormat="1" ht="30">
      <c r="A282" s="9" t="s">
        <v>329</v>
      </c>
      <c r="B282" s="95" t="s">
        <v>330</v>
      </c>
      <c r="C282" s="51">
        <v>7175</v>
      </c>
      <c r="D282" s="147">
        <v>3835</v>
      </c>
      <c r="E282" s="68"/>
      <c r="G282" s="148"/>
      <c r="H282" s="163">
        <f>(12190/10+1)*2</f>
        <v>2440</v>
      </c>
      <c r="I282" s="148"/>
      <c r="J282" s="148"/>
    </row>
    <row r="283" spans="1:10" s="77" customFormat="1" ht="30">
      <c r="A283" s="9" t="s">
        <v>331</v>
      </c>
      <c r="B283" s="95" t="s">
        <v>332</v>
      </c>
      <c r="C283" s="51">
        <v>8765</v>
      </c>
      <c r="D283" s="147">
        <v>3835</v>
      </c>
      <c r="E283" s="68"/>
      <c r="G283" s="148"/>
      <c r="H283" s="163">
        <f>(12190/10+1)*3</f>
        <v>3660</v>
      </c>
      <c r="I283" s="148"/>
      <c r="J283" s="148"/>
    </row>
    <row r="284" spans="1:10" s="77" customFormat="1" ht="30">
      <c r="A284" s="9" t="s">
        <v>333</v>
      </c>
      <c r="B284" s="95" t="s">
        <v>334</v>
      </c>
      <c r="C284" s="51">
        <v>10355</v>
      </c>
      <c r="D284" s="147">
        <v>3835</v>
      </c>
      <c r="E284" s="68"/>
      <c r="G284" s="148"/>
      <c r="H284" s="163">
        <f>(12190/10+1)*4</f>
        <v>4880</v>
      </c>
      <c r="I284" s="148"/>
      <c r="J284" s="148"/>
    </row>
    <row r="285" spans="1:10" s="77" customFormat="1" ht="30">
      <c r="A285" s="9" t="s">
        <v>335</v>
      </c>
      <c r="B285" s="95" t="s">
        <v>336</v>
      </c>
      <c r="C285" s="51">
        <v>5750</v>
      </c>
      <c r="D285" s="147">
        <v>4000</v>
      </c>
      <c r="E285" s="68"/>
      <c r="G285" s="148"/>
      <c r="H285" s="148"/>
      <c r="I285" s="148"/>
      <c r="J285" s="148"/>
    </row>
    <row r="286" spans="1:10" s="77" customFormat="1" ht="30">
      <c r="A286" s="9" t="s">
        <v>337</v>
      </c>
      <c r="B286" s="95" t="s">
        <v>338</v>
      </c>
      <c r="C286" s="51">
        <v>7340</v>
      </c>
      <c r="D286" s="147"/>
      <c r="E286" s="68"/>
      <c r="G286" s="148"/>
      <c r="H286" s="148"/>
      <c r="I286" s="148"/>
      <c r="J286" s="148"/>
    </row>
    <row r="287" spans="1:11" ht="30">
      <c r="A287" s="9" t="s">
        <v>339</v>
      </c>
      <c r="B287" s="95" t="s">
        <v>340</v>
      </c>
      <c r="C287" s="51">
        <v>8930</v>
      </c>
      <c r="D287" s="147"/>
      <c r="E287" s="68"/>
      <c r="F287" s="77"/>
      <c r="G287" s="148"/>
      <c r="H287" s="148"/>
      <c r="I287" s="148"/>
      <c r="J287" s="148"/>
      <c r="K287" s="77"/>
    </row>
    <row r="288" spans="1:10" s="77" customFormat="1" ht="30">
      <c r="A288" s="9" t="s">
        <v>341</v>
      </c>
      <c r="B288" s="95" t="s">
        <v>342</v>
      </c>
      <c r="C288" s="51">
        <v>10525</v>
      </c>
      <c r="D288" s="147"/>
      <c r="E288" s="68"/>
      <c r="G288" s="148"/>
      <c r="H288" s="148"/>
      <c r="I288" s="148"/>
      <c r="J288" s="148"/>
    </row>
    <row r="289" spans="1:10" s="77" customFormat="1" ht="30">
      <c r="A289" s="9" t="s">
        <v>343</v>
      </c>
      <c r="B289" s="95" t="s">
        <v>379</v>
      </c>
      <c r="C289" s="51">
        <v>19665</v>
      </c>
      <c r="D289" s="147">
        <v>9720</v>
      </c>
      <c r="E289" s="68"/>
      <c r="G289" s="148"/>
      <c r="H289" s="148"/>
      <c r="I289" s="148"/>
      <c r="J289" s="148"/>
    </row>
    <row r="290" spans="1:10" s="77" customFormat="1" ht="30">
      <c r="A290" s="9" t="s">
        <v>344</v>
      </c>
      <c r="B290" s="95" t="s">
        <v>345</v>
      </c>
      <c r="C290" s="51">
        <v>5750</v>
      </c>
      <c r="D290" s="147">
        <v>4000</v>
      </c>
      <c r="E290" s="68"/>
      <c r="G290" s="148"/>
      <c r="H290" s="148"/>
      <c r="I290" s="148"/>
      <c r="J290" s="148"/>
    </row>
    <row r="291" spans="1:10" s="77" customFormat="1" ht="30">
      <c r="A291" s="9" t="s">
        <v>346</v>
      </c>
      <c r="B291" s="95" t="s">
        <v>347</v>
      </c>
      <c r="C291" s="51">
        <v>7340</v>
      </c>
      <c r="D291" s="147"/>
      <c r="E291" s="68"/>
      <c r="G291" s="148"/>
      <c r="H291" s="148"/>
      <c r="I291" s="148"/>
      <c r="J291" s="148"/>
    </row>
    <row r="292" spans="1:10" s="77" customFormat="1" ht="30">
      <c r="A292" s="9" t="s">
        <v>348</v>
      </c>
      <c r="B292" s="95" t="s">
        <v>349</v>
      </c>
      <c r="C292" s="51">
        <v>8930</v>
      </c>
      <c r="D292" s="147"/>
      <c r="E292" s="68"/>
      <c r="G292" s="148"/>
      <c r="H292" s="148"/>
      <c r="I292" s="148"/>
      <c r="J292" s="148"/>
    </row>
    <row r="293" spans="1:10" s="77" customFormat="1" ht="30">
      <c r="A293" s="9" t="s">
        <v>350</v>
      </c>
      <c r="B293" s="95" t="s">
        <v>351</v>
      </c>
      <c r="C293" s="51">
        <v>10525</v>
      </c>
      <c r="D293" s="147"/>
      <c r="E293" s="68"/>
      <c r="G293" s="148"/>
      <c r="H293" s="148"/>
      <c r="I293" s="148"/>
      <c r="J293" s="148"/>
    </row>
    <row r="294" spans="1:10" s="77" customFormat="1" ht="30">
      <c r="A294" s="9" t="s">
        <v>352</v>
      </c>
      <c r="B294" s="95" t="s">
        <v>353</v>
      </c>
      <c r="C294" s="51">
        <v>5750</v>
      </c>
      <c r="D294" s="147">
        <v>4000</v>
      </c>
      <c r="E294" s="68"/>
      <c r="G294" s="148"/>
      <c r="H294" s="148"/>
      <c r="I294" s="148"/>
      <c r="J294" s="148"/>
    </row>
    <row r="295" spans="1:10" s="77" customFormat="1" ht="30">
      <c r="A295" s="9" t="s">
        <v>354</v>
      </c>
      <c r="B295" s="95" t="s">
        <v>355</v>
      </c>
      <c r="C295" s="51">
        <v>7340</v>
      </c>
      <c r="D295" s="147"/>
      <c r="E295" s="68"/>
      <c r="G295" s="148"/>
      <c r="H295" s="148"/>
      <c r="I295" s="148"/>
      <c r="J295" s="148"/>
    </row>
    <row r="296" spans="1:10" s="77" customFormat="1" ht="30">
      <c r="A296" s="9" t="s">
        <v>356</v>
      </c>
      <c r="B296" s="95" t="s">
        <v>357</v>
      </c>
      <c r="C296" s="51">
        <v>8930</v>
      </c>
      <c r="D296" s="147"/>
      <c r="E296" s="68"/>
      <c r="G296" s="148"/>
      <c r="H296" s="148"/>
      <c r="I296" s="148"/>
      <c r="J296" s="148"/>
    </row>
    <row r="297" spans="1:11" ht="30">
      <c r="A297" s="9" t="s">
        <v>358</v>
      </c>
      <c r="B297" s="95" t="s">
        <v>359</v>
      </c>
      <c r="C297" s="51">
        <v>10525</v>
      </c>
      <c r="D297" s="147"/>
      <c r="E297" s="68"/>
      <c r="F297" s="77"/>
      <c r="G297" s="148"/>
      <c r="H297" s="148"/>
      <c r="I297" s="148"/>
      <c r="J297" s="148"/>
      <c r="K297" s="77"/>
    </row>
    <row r="298" spans="1:11" ht="30">
      <c r="A298" s="9" t="s">
        <v>360</v>
      </c>
      <c r="B298" s="95" t="s">
        <v>361</v>
      </c>
      <c r="C298" s="51">
        <v>12115</v>
      </c>
      <c r="D298" s="147"/>
      <c r="E298" s="68"/>
      <c r="F298" s="77"/>
      <c r="G298" s="148"/>
      <c r="H298" s="148"/>
      <c r="I298" s="148"/>
      <c r="J298" s="148"/>
      <c r="K298" s="77"/>
    </row>
    <row r="299" spans="1:11" ht="30">
      <c r="A299" s="9" t="s">
        <v>362</v>
      </c>
      <c r="B299" s="95" t="s">
        <v>363</v>
      </c>
      <c r="C299" s="51">
        <v>6065</v>
      </c>
      <c r="D299" s="147">
        <v>4300</v>
      </c>
      <c r="E299" s="68"/>
      <c r="F299" s="77"/>
      <c r="G299" s="148"/>
      <c r="H299" s="148"/>
      <c r="I299" s="148"/>
      <c r="J299" s="148"/>
      <c r="K299" s="77"/>
    </row>
    <row r="300" spans="1:11" ht="30">
      <c r="A300" s="9" t="s">
        <v>364</v>
      </c>
      <c r="B300" s="95" t="s">
        <v>365</v>
      </c>
      <c r="C300" s="51">
        <v>7660</v>
      </c>
      <c r="D300" s="147"/>
      <c r="E300" s="68"/>
      <c r="F300" s="77"/>
      <c r="G300" s="148"/>
      <c r="H300" s="148"/>
      <c r="I300" s="148"/>
      <c r="J300" s="148"/>
      <c r="K300" s="77"/>
    </row>
    <row r="301" spans="1:11" ht="30">
      <c r="A301" s="9" t="s">
        <v>366</v>
      </c>
      <c r="B301" s="95" t="s">
        <v>367</v>
      </c>
      <c r="C301" s="51">
        <v>9250</v>
      </c>
      <c r="D301" s="147"/>
      <c r="E301" s="68"/>
      <c r="F301" s="77"/>
      <c r="G301" s="148"/>
      <c r="H301" s="148"/>
      <c r="I301" s="148"/>
      <c r="J301" s="148"/>
      <c r="K301" s="77"/>
    </row>
    <row r="302" spans="1:11" ht="30">
      <c r="A302" s="9" t="s">
        <v>368</v>
      </c>
      <c r="B302" s="95" t="s">
        <v>369</v>
      </c>
      <c r="C302" s="51">
        <v>10840</v>
      </c>
      <c r="D302" s="147"/>
      <c r="E302" s="68"/>
      <c r="F302" s="77"/>
      <c r="G302" s="148"/>
      <c r="H302" s="148"/>
      <c r="I302" s="148"/>
      <c r="J302" s="148"/>
      <c r="K302" s="77"/>
    </row>
    <row r="303" spans="1:11" ht="30">
      <c r="A303" s="9" t="s">
        <v>370</v>
      </c>
      <c r="B303" s="95" t="s">
        <v>371</v>
      </c>
      <c r="C303" s="51">
        <v>33290</v>
      </c>
      <c r="D303" s="147">
        <v>15275</v>
      </c>
      <c r="E303" s="68"/>
      <c r="F303" s="77"/>
      <c r="G303" s="148"/>
      <c r="H303" s="163">
        <v>17384</v>
      </c>
      <c r="I303" s="129" t="s">
        <v>378</v>
      </c>
      <c r="J303" s="148"/>
      <c r="K303" s="77"/>
    </row>
    <row r="304" spans="1:11" ht="30">
      <c r="A304" s="9" t="s">
        <v>372</v>
      </c>
      <c r="B304" s="95" t="s">
        <v>373</v>
      </c>
      <c r="C304" s="51">
        <v>50675</v>
      </c>
      <c r="D304" s="147"/>
      <c r="E304" s="68"/>
      <c r="F304" s="77"/>
      <c r="G304" s="148"/>
      <c r="H304" s="148"/>
      <c r="I304" s="148"/>
      <c r="J304" s="148"/>
      <c r="K304" s="77"/>
    </row>
    <row r="305" spans="1:11" ht="30">
      <c r="A305" s="9" t="s">
        <v>374</v>
      </c>
      <c r="B305" s="95" t="s">
        <v>375</v>
      </c>
      <c r="C305" s="51">
        <v>33290</v>
      </c>
      <c r="D305" s="147">
        <v>15275</v>
      </c>
      <c r="E305" s="68"/>
      <c r="F305" s="77"/>
      <c r="G305" s="148"/>
      <c r="H305" s="148"/>
      <c r="I305" s="148"/>
      <c r="J305" s="148"/>
      <c r="K305" s="77"/>
    </row>
    <row r="306" spans="1:11" ht="30">
      <c r="A306" s="9" t="s">
        <v>376</v>
      </c>
      <c r="B306" s="95" t="s">
        <v>377</v>
      </c>
      <c r="C306" s="51">
        <v>50675</v>
      </c>
      <c r="D306" s="147"/>
      <c r="E306" s="68"/>
      <c r="F306" s="77"/>
      <c r="G306" s="148"/>
      <c r="H306" s="148"/>
      <c r="I306" s="148"/>
      <c r="J306" s="148"/>
      <c r="K306" s="77"/>
    </row>
    <row r="307" spans="1:11" ht="15.75" customHeight="1">
      <c r="A307" s="96" t="s">
        <v>613</v>
      </c>
      <c r="B307" s="125" t="s">
        <v>308</v>
      </c>
      <c r="C307" s="51"/>
      <c r="D307" s="147"/>
      <c r="E307" s="68"/>
      <c r="F307" s="126"/>
      <c r="G307" s="164"/>
      <c r="H307" s="164"/>
      <c r="I307" s="164"/>
      <c r="J307" s="164"/>
      <c r="K307" s="126"/>
    </row>
    <row r="308" spans="1:11" ht="15">
      <c r="A308" s="9" t="s">
        <v>614</v>
      </c>
      <c r="B308" s="95" t="s">
        <v>747</v>
      </c>
      <c r="C308" s="51">
        <f>ROUNDUP(D308*$C$21,0)</f>
        <v>520</v>
      </c>
      <c r="D308" s="147">
        <v>500</v>
      </c>
      <c r="E308" s="44"/>
      <c r="F308" s="77"/>
      <c r="G308" s="148"/>
      <c r="H308" s="148"/>
      <c r="I308" s="148"/>
      <c r="J308" s="148"/>
      <c r="K308" s="77"/>
    </row>
    <row r="309" spans="1:11" ht="15">
      <c r="A309" s="9" t="s">
        <v>615</v>
      </c>
      <c r="B309" s="95" t="s">
        <v>29</v>
      </c>
      <c r="C309" s="51">
        <f>ROUNDUP(D309*$C$21,0)-2</f>
        <v>310</v>
      </c>
      <c r="D309" s="147">
        <v>300</v>
      </c>
      <c r="E309" s="44"/>
      <c r="F309" s="77"/>
      <c r="G309" s="148"/>
      <c r="H309" s="148"/>
      <c r="I309" s="148"/>
      <c r="J309" s="148"/>
      <c r="K309" s="77"/>
    </row>
    <row r="310" spans="1:11" ht="31.5">
      <c r="A310" s="9" t="s">
        <v>616</v>
      </c>
      <c r="B310" s="199" t="s">
        <v>752</v>
      </c>
      <c r="C310" s="51">
        <v>950</v>
      </c>
      <c r="D310" s="147">
        <v>600</v>
      </c>
      <c r="E310" s="44"/>
      <c r="F310" s="77"/>
      <c r="G310" s="148"/>
      <c r="H310" s="148"/>
      <c r="I310" s="148"/>
      <c r="J310" s="148"/>
      <c r="K310" s="77"/>
    </row>
    <row r="311" spans="1:11" ht="31.5">
      <c r="A311" s="9" t="s">
        <v>617</v>
      </c>
      <c r="B311" s="199" t="s">
        <v>750</v>
      </c>
      <c r="C311" s="51">
        <v>1470</v>
      </c>
      <c r="D311" s="147">
        <v>400</v>
      </c>
      <c r="E311" s="44"/>
      <c r="F311" s="77"/>
      <c r="G311" s="148"/>
      <c r="H311" s="148">
        <f>C310-C311</f>
        <v>-520</v>
      </c>
      <c r="I311" s="148"/>
      <c r="J311" s="148"/>
      <c r="K311" s="77"/>
    </row>
    <row r="312" spans="1:11" ht="31.5">
      <c r="A312" s="9" t="s">
        <v>618</v>
      </c>
      <c r="B312" s="199" t="s">
        <v>753</v>
      </c>
      <c r="C312" s="51">
        <v>1270</v>
      </c>
      <c r="D312" s="147"/>
      <c r="E312" s="44"/>
      <c r="F312" s="77"/>
      <c r="G312" s="148"/>
      <c r="H312" s="148"/>
      <c r="I312" s="148"/>
      <c r="J312" s="148"/>
      <c r="K312" s="77"/>
    </row>
    <row r="313" spans="1:11" ht="31.5">
      <c r="A313" s="9" t="s">
        <v>619</v>
      </c>
      <c r="B313" s="199" t="s">
        <v>751</v>
      </c>
      <c r="C313" s="51">
        <v>1790</v>
      </c>
      <c r="D313" s="147"/>
      <c r="E313" s="44"/>
      <c r="F313" s="77"/>
      <c r="G313" s="148"/>
      <c r="H313" s="148">
        <f>C312-C313</f>
        <v>-520</v>
      </c>
      <c r="I313" s="148"/>
      <c r="J313" s="148"/>
      <c r="K313" s="77"/>
    </row>
    <row r="314" spans="1:11" ht="31.5">
      <c r="A314" s="9" t="s">
        <v>620</v>
      </c>
      <c r="B314" s="199" t="s">
        <v>754</v>
      </c>
      <c r="C314" s="51">
        <v>1500</v>
      </c>
      <c r="D314" s="147"/>
      <c r="E314" s="44"/>
      <c r="F314" s="77"/>
      <c r="G314" s="148"/>
      <c r="H314" s="148"/>
      <c r="I314" s="148"/>
      <c r="J314" s="148"/>
      <c r="K314" s="77"/>
    </row>
    <row r="315" spans="1:11" ht="31.5">
      <c r="A315" s="9" t="s">
        <v>756</v>
      </c>
      <c r="B315" s="199" t="s">
        <v>755</v>
      </c>
      <c r="C315" s="51">
        <v>2020</v>
      </c>
      <c r="D315" s="147"/>
      <c r="E315" s="44"/>
      <c r="F315" s="77"/>
      <c r="G315" s="148"/>
      <c r="H315" s="148">
        <f>C314-C315</f>
        <v>-520</v>
      </c>
      <c r="I315" s="148"/>
      <c r="J315" s="148"/>
      <c r="K315" s="77"/>
    </row>
    <row r="316" spans="1:11" ht="15">
      <c r="A316" s="9" t="s">
        <v>757</v>
      </c>
      <c r="B316" s="95" t="s">
        <v>27</v>
      </c>
      <c r="C316" s="51">
        <f>ROUNDUP(D316*$C$21,0)+2</f>
        <v>2030</v>
      </c>
      <c r="D316" s="147">
        <v>1950</v>
      </c>
      <c r="E316" s="44"/>
      <c r="F316" s="77"/>
      <c r="G316" s="148"/>
      <c r="H316" s="148"/>
      <c r="I316" s="148"/>
      <c r="J316" s="148"/>
      <c r="K316" s="77"/>
    </row>
    <row r="317" spans="1:11" ht="15">
      <c r="A317" s="9" t="s">
        <v>758</v>
      </c>
      <c r="B317" s="95" t="s">
        <v>28</v>
      </c>
      <c r="C317" s="51">
        <f>ROUNDUP(D317*$C$21,0)+2</f>
        <v>4890</v>
      </c>
      <c r="D317" s="147">
        <v>4700</v>
      </c>
      <c r="E317" s="44"/>
      <c r="F317" s="77"/>
      <c r="G317" s="148"/>
      <c r="H317" s="148"/>
      <c r="I317" s="148"/>
      <c r="J317" s="148"/>
      <c r="K317" s="77"/>
    </row>
    <row r="318" spans="1:11" ht="17.25">
      <c r="A318" s="165" t="s">
        <v>728</v>
      </c>
      <c r="B318" s="186" t="s">
        <v>205</v>
      </c>
      <c r="C318" s="99"/>
      <c r="D318" s="232"/>
      <c r="E318" s="44"/>
      <c r="F318" s="77"/>
      <c r="G318" s="148"/>
      <c r="H318" s="148"/>
      <c r="I318" s="148"/>
      <c r="J318" s="148"/>
      <c r="K318" s="77"/>
    </row>
    <row r="319" spans="1:10" ht="30">
      <c r="A319" s="9" t="s">
        <v>621</v>
      </c>
      <c r="B319" s="100" t="s">
        <v>206</v>
      </c>
      <c r="C319" s="51">
        <f>ROUNDUP(D319*$C$21,0)</f>
        <v>1300</v>
      </c>
      <c r="D319" s="147">
        <v>1250</v>
      </c>
      <c r="E319" s="44"/>
      <c r="H319" s="130"/>
      <c r="I319" s="130"/>
      <c r="J319" s="130"/>
    </row>
    <row r="320" spans="1:11" ht="30">
      <c r="A320" s="9" t="s">
        <v>622</v>
      </c>
      <c r="B320" s="50" t="s">
        <v>207</v>
      </c>
      <c r="C320" s="51">
        <f>ROUNDUP(D320*$C$21,0)-1</f>
        <v>2495</v>
      </c>
      <c r="D320" s="147">
        <v>2400</v>
      </c>
      <c r="E320" s="44"/>
      <c r="F320" s="77"/>
      <c r="G320" s="148"/>
      <c r="H320" s="148"/>
      <c r="I320" s="148"/>
      <c r="J320" s="148"/>
      <c r="K320" s="77"/>
    </row>
    <row r="321" spans="1:11" ht="30">
      <c r="A321" s="9" t="s">
        <v>623</v>
      </c>
      <c r="B321" s="50" t="s">
        <v>208</v>
      </c>
      <c r="C321" s="51">
        <f>ROUNDUP(D321*$C$21,0)-2</f>
        <v>3170</v>
      </c>
      <c r="D321" s="147">
        <v>3050</v>
      </c>
      <c r="E321" s="44"/>
      <c r="F321" s="77"/>
      <c r="G321" s="148"/>
      <c r="H321" s="148"/>
      <c r="I321" s="148"/>
      <c r="J321" s="148"/>
      <c r="K321" s="77"/>
    </row>
    <row r="322" spans="1:11" ht="30">
      <c r="A322" s="9" t="s">
        <v>624</v>
      </c>
      <c r="B322" s="50" t="s">
        <v>209</v>
      </c>
      <c r="C322" s="51">
        <f>ROUNDUP(D322*$C$21,0)-2</f>
        <v>4730</v>
      </c>
      <c r="D322" s="147">
        <v>4550</v>
      </c>
      <c r="E322" s="44"/>
      <c r="F322" s="77"/>
      <c r="G322" s="148"/>
      <c r="H322" s="148"/>
      <c r="I322" s="148"/>
      <c r="J322" s="148"/>
      <c r="K322" s="77"/>
    </row>
    <row r="323" spans="1:11" ht="15">
      <c r="A323" s="9" t="s">
        <v>625</v>
      </c>
      <c r="B323" s="52" t="s">
        <v>210</v>
      </c>
      <c r="C323" s="51">
        <f>ROUNDUP(D323*$C$21,0)-2</f>
        <v>2390</v>
      </c>
      <c r="D323" s="147">
        <v>2300</v>
      </c>
      <c r="E323" s="44"/>
      <c r="F323" s="77"/>
      <c r="G323" s="148"/>
      <c r="H323" s="148"/>
      <c r="I323" s="148"/>
      <c r="J323" s="148"/>
      <c r="K323" s="77"/>
    </row>
    <row r="324" spans="1:11" ht="19.5" customHeight="1">
      <c r="A324" s="9" t="s">
        <v>626</v>
      </c>
      <c r="B324" s="52" t="s">
        <v>627</v>
      </c>
      <c r="C324" s="51">
        <f>ROUNDUP(D324*$C$21,0)+2</f>
        <v>4630</v>
      </c>
      <c r="D324" s="147">
        <v>4450</v>
      </c>
      <c r="E324" s="44"/>
      <c r="F324" s="77"/>
      <c r="G324" s="148"/>
      <c r="H324" s="148"/>
      <c r="I324" s="148"/>
      <c r="J324" s="148"/>
      <c r="K324" s="77"/>
    </row>
    <row r="325" spans="1:11" ht="38.25" customHeight="1">
      <c r="A325" s="212" t="s">
        <v>0</v>
      </c>
      <c r="B325" s="210" t="s">
        <v>39</v>
      </c>
      <c r="C325" s="191" t="s">
        <v>301</v>
      </c>
      <c r="D325" s="233" t="s">
        <v>301</v>
      </c>
      <c r="E325" s="44"/>
      <c r="F325" s="77"/>
      <c r="G325" s="148"/>
      <c r="H325" s="148"/>
      <c r="I325" s="148"/>
      <c r="J325" s="148"/>
      <c r="K325" s="77"/>
    </row>
    <row r="326" spans="1:11" ht="16.5" customHeight="1">
      <c r="A326" s="212"/>
      <c r="B326" s="210"/>
      <c r="C326" s="195" t="str">
        <f>C20</f>
        <v>01.01.2019г</v>
      </c>
      <c r="D326" s="147" t="s">
        <v>628</v>
      </c>
      <c r="E326" s="44"/>
      <c r="F326" s="77"/>
      <c r="G326" s="148"/>
      <c r="H326" s="148"/>
      <c r="I326" s="148"/>
      <c r="J326" s="148"/>
      <c r="K326" s="77"/>
    </row>
    <row r="327" spans="1:11" ht="15">
      <c r="A327" s="8"/>
      <c r="B327" s="190" t="s">
        <v>745</v>
      </c>
      <c r="C327" s="57"/>
      <c r="D327" s="147"/>
      <c r="E327" s="44"/>
      <c r="F327" s="77"/>
      <c r="G327" s="148"/>
      <c r="H327" s="148"/>
      <c r="I327" s="148"/>
      <c r="J327" s="148"/>
      <c r="K327" s="77"/>
    </row>
    <row r="328" spans="1:10" ht="17.25">
      <c r="A328" s="81" t="s">
        <v>729</v>
      </c>
      <c r="B328" s="98" t="s">
        <v>211</v>
      </c>
      <c r="C328" s="57"/>
      <c r="D328" s="147"/>
      <c r="E328" s="44"/>
      <c r="H328" s="130"/>
      <c r="I328" s="130"/>
      <c r="J328" s="130"/>
    </row>
    <row r="329" spans="1:10" ht="15">
      <c r="A329" s="49" t="s">
        <v>629</v>
      </c>
      <c r="B329" s="50" t="s">
        <v>212</v>
      </c>
      <c r="C329" s="51">
        <f>ROUNDUP(D329*$C$21,0)+2</f>
        <v>7750</v>
      </c>
      <c r="D329" s="147">
        <v>7450</v>
      </c>
      <c r="E329" s="44"/>
      <c r="H329" s="130"/>
      <c r="I329" s="130"/>
      <c r="J329" s="130"/>
    </row>
    <row r="330" spans="1:10" ht="15">
      <c r="A330" s="49" t="s">
        <v>630</v>
      </c>
      <c r="B330" s="52" t="s">
        <v>213</v>
      </c>
      <c r="C330" s="51">
        <f>ROUNDUP(D330*$C$21,0)+2</f>
        <v>7750</v>
      </c>
      <c r="D330" s="147">
        <v>7450</v>
      </c>
      <c r="E330" s="44"/>
      <c r="H330" s="130"/>
      <c r="I330" s="130"/>
      <c r="J330" s="130"/>
    </row>
    <row r="331" spans="1:10" ht="15">
      <c r="A331" s="49" t="s">
        <v>631</v>
      </c>
      <c r="B331" s="52" t="s">
        <v>214</v>
      </c>
      <c r="C331" s="51">
        <f>ROUNDUP(D331*$C$21,0)+1</f>
        <v>8685</v>
      </c>
      <c r="D331" s="147">
        <v>8350</v>
      </c>
      <c r="E331" s="44"/>
      <c r="H331" s="130"/>
      <c r="I331" s="130"/>
      <c r="J331" s="130"/>
    </row>
    <row r="332" spans="1:10" ht="15">
      <c r="A332" s="49" t="s">
        <v>632</v>
      </c>
      <c r="B332" s="50" t="s">
        <v>215</v>
      </c>
      <c r="C332" s="51">
        <f>ROUNDUP(D332*$C$21,0)-1</f>
        <v>8735</v>
      </c>
      <c r="D332" s="147">
        <v>8400</v>
      </c>
      <c r="E332" s="44"/>
      <c r="H332" s="130"/>
      <c r="I332" s="130"/>
      <c r="J332" s="130"/>
    </row>
    <row r="333" spans="1:10" ht="15">
      <c r="A333" s="49" t="s">
        <v>633</v>
      </c>
      <c r="B333" s="52" t="s">
        <v>216</v>
      </c>
      <c r="C333" s="51">
        <f>ROUNDUP(D333*$C$21,0)-1</f>
        <v>6915</v>
      </c>
      <c r="D333" s="147">
        <v>6650</v>
      </c>
      <c r="E333" s="44"/>
      <c r="H333" s="130"/>
      <c r="I333" s="130"/>
      <c r="J333" s="130"/>
    </row>
    <row r="334" spans="1:10" ht="15">
      <c r="A334" s="49" t="s">
        <v>634</v>
      </c>
      <c r="B334" s="52" t="s">
        <v>217</v>
      </c>
      <c r="C334" s="51">
        <f>ROUNDUP(D334*$C$21,0)-1</f>
        <v>11335</v>
      </c>
      <c r="D334" s="57">
        <v>10900</v>
      </c>
      <c r="E334" s="44"/>
      <c r="H334" s="130"/>
      <c r="I334" s="130"/>
      <c r="J334" s="130"/>
    </row>
    <row r="335" spans="1:10" ht="15">
      <c r="A335" s="81" t="s">
        <v>730</v>
      </c>
      <c r="B335" s="60" t="s">
        <v>219</v>
      </c>
      <c r="C335" s="57"/>
      <c r="D335" s="57"/>
      <c r="E335" s="44"/>
      <c r="H335" s="130"/>
      <c r="I335" s="130"/>
      <c r="J335" s="130"/>
    </row>
    <row r="336" spans="1:11" ht="15">
      <c r="A336" s="84" t="s">
        <v>635</v>
      </c>
      <c r="B336" s="166" t="s">
        <v>218</v>
      </c>
      <c r="C336" s="59"/>
      <c r="D336" s="59"/>
      <c r="E336" s="68"/>
      <c r="F336" s="167"/>
      <c r="G336" s="168"/>
      <c r="H336" s="168"/>
      <c r="I336" s="168"/>
      <c r="J336" s="168"/>
      <c r="K336" s="167"/>
    </row>
    <row r="337" spans="1:10" ht="30">
      <c r="A337" s="49" t="s">
        <v>636</v>
      </c>
      <c r="B337" s="52" t="s">
        <v>220</v>
      </c>
      <c r="C337" s="51">
        <f>ROUNDUP(D337*$C$21,0)+1</f>
        <v>14665</v>
      </c>
      <c r="D337" s="57">
        <v>14100</v>
      </c>
      <c r="E337" s="44"/>
      <c r="H337" s="130"/>
      <c r="I337" s="130"/>
      <c r="J337" s="130"/>
    </row>
    <row r="338" spans="1:10" ht="30">
      <c r="A338" s="49" t="s">
        <v>637</v>
      </c>
      <c r="B338" s="52" t="s">
        <v>221</v>
      </c>
      <c r="C338" s="51">
        <f>ROUNDUP(D338*$C$21,0)</f>
        <v>20020</v>
      </c>
      <c r="D338" s="57">
        <v>19250</v>
      </c>
      <c r="E338" s="44"/>
      <c r="H338" s="130"/>
      <c r="I338" s="130"/>
      <c r="J338" s="130"/>
    </row>
    <row r="339" spans="1:10" ht="15">
      <c r="A339" s="49" t="s">
        <v>638</v>
      </c>
      <c r="B339" s="52" t="s">
        <v>222</v>
      </c>
      <c r="C339" s="51">
        <f>ROUNDUP(D339*$C$21,0)</f>
        <v>16120</v>
      </c>
      <c r="D339" s="57">
        <v>15500</v>
      </c>
      <c r="E339" s="44"/>
      <c r="H339" s="130"/>
      <c r="I339" s="130"/>
      <c r="J339" s="130"/>
    </row>
    <row r="340" spans="1:10" ht="30">
      <c r="A340" s="49" t="s">
        <v>639</v>
      </c>
      <c r="B340" s="52" t="s">
        <v>223</v>
      </c>
      <c r="C340" s="51">
        <f>ROUNDUP(D340*$C$21,0)+2</f>
        <v>39470</v>
      </c>
      <c r="D340" s="57">
        <v>37950</v>
      </c>
      <c r="E340" s="44"/>
      <c r="H340" s="130"/>
      <c r="I340" s="130"/>
      <c r="J340" s="130"/>
    </row>
    <row r="341" spans="1:10" ht="15">
      <c r="A341" s="49" t="s">
        <v>640</v>
      </c>
      <c r="B341" s="52" t="s">
        <v>224</v>
      </c>
      <c r="C341" s="51">
        <f>ROUNDUP(D341*$C$21,0)+2</f>
        <v>22570</v>
      </c>
      <c r="D341" s="57">
        <v>21700</v>
      </c>
      <c r="E341" s="44"/>
      <c r="H341" s="130"/>
      <c r="I341" s="130"/>
      <c r="J341" s="130"/>
    </row>
    <row r="342" spans="1:10" ht="15">
      <c r="A342" s="49" t="s">
        <v>641</v>
      </c>
      <c r="B342" s="52" t="s">
        <v>225</v>
      </c>
      <c r="C342" s="51">
        <f>ROUNDUP(D342*$C$21,0)+2</f>
        <v>13990</v>
      </c>
      <c r="D342" s="57">
        <v>13450</v>
      </c>
      <c r="E342" s="44"/>
      <c r="H342" s="130"/>
      <c r="I342" s="130"/>
      <c r="J342" s="130"/>
    </row>
    <row r="343" spans="1:10" ht="30">
      <c r="A343" s="49" t="s">
        <v>642</v>
      </c>
      <c r="B343" s="50" t="s">
        <v>226</v>
      </c>
      <c r="C343" s="51">
        <f>ROUNDUP(D343*$C$21,0)</f>
        <v>2600</v>
      </c>
      <c r="D343" s="57">
        <v>2500</v>
      </c>
      <c r="E343" s="44"/>
      <c r="H343" s="130"/>
      <c r="I343" s="130"/>
      <c r="J343" s="130"/>
    </row>
    <row r="344" spans="1:10" ht="30">
      <c r="A344" s="49" t="s">
        <v>643</v>
      </c>
      <c r="B344" s="50" t="s">
        <v>227</v>
      </c>
      <c r="C344" s="51">
        <f>ROUNDUP(D344*$C$21,0)</f>
        <v>1300</v>
      </c>
      <c r="D344" s="57">
        <v>1250</v>
      </c>
      <c r="E344" s="68"/>
      <c r="H344" s="130"/>
      <c r="I344" s="130"/>
      <c r="J344" s="130"/>
    </row>
    <row r="345" spans="1:10" ht="30.75" customHeight="1">
      <c r="A345" s="49" t="s">
        <v>644</v>
      </c>
      <c r="B345" s="50" t="s">
        <v>228</v>
      </c>
      <c r="C345" s="51">
        <f>ROUNDUP(D345*$C$21,0)-1</f>
        <v>2235</v>
      </c>
      <c r="D345" s="57">
        <v>2150</v>
      </c>
      <c r="E345" s="44"/>
      <c r="H345" s="130"/>
      <c r="I345" s="130"/>
      <c r="J345" s="130"/>
    </row>
    <row r="346" spans="1:10" ht="30">
      <c r="A346" s="49" t="s">
        <v>645</v>
      </c>
      <c r="B346" s="50" t="s">
        <v>229</v>
      </c>
      <c r="C346" s="51">
        <f>ROUNDUP(D346*$C$21,0)-1</f>
        <v>935</v>
      </c>
      <c r="D346" s="57">
        <v>900</v>
      </c>
      <c r="E346" s="68">
        <f>1300+C346</f>
        <v>2235</v>
      </c>
      <c r="H346" s="130"/>
      <c r="I346" s="130"/>
      <c r="J346" s="130"/>
    </row>
    <row r="347" spans="1:10" ht="30">
      <c r="A347" s="49" t="s">
        <v>646</v>
      </c>
      <c r="B347" s="50" t="s">
        <v>230</v>
      </c>
      <c r="C347" s="51">
        <f>ROUNDUP(D347*$C$21,0)-1</f>
        <v>4575</v>
      </c>
      <c r="D347" s="57">
        <v>4400</v>
      </c>
      <c r="E347" s="44"/>
      <c r="H347" s="130"/>
      <c r="I347" s="130"/>
      <c r="J347" s="130"/>
    </row>
    <row r="348" spans="1:10" ht="15">
      <c r="A348" s="49" t="s">
        <v>647</v>
      </c>
      <c r="B348" s="52" t="s">
        <v>231</v>
      </c>
      <c r="C348" s="51">
        <f>ROUNDUP(D348*$C$21,0)-1</f>
        <v>4055</v>
      </c>
      <c r="D348" s="57">
        <v>3900</v>
      </c>
      <c r="E348" s="44"/>
      <c r="H348" s="130"/>
      <c r="I348" s="130"/>
      <c r="J348" s="130"/>
    </row>
    <row r="349" spans="1:10" ht="30">
      <c r="A349" s="49" t="s">
        <v>648</v>
      </c>
      <c r="B349" s="75" t="s">
        <v>232</v>
      </c>
      <c r="C349" s="51">
        <f>ROUNDUP(D349*$C$21,0)</f>
        <v>11700</v>
      </c>
      <c r="D349" s="57">
        <v>11250</v>
      </c>
      <c r="E349" s="44"/>
      <c r="H349" s="130"/>
      <c r="I349" s="130"/>
      <c r="J349" s="130"/>
    </row>
    <row r="350" spans="1:10" ht="30">
      <c r="A350" s="49" t="s">
        <v>649</v>
      </c>
      <c r="B350" s="75" t="s">
        <v>233</v>
      </c>
      <c r="C350" s="51">
        <f>ROUNDUP(D350*$C$21,0)-1</f>
        <v>14975</v>
      </c>
      <c r="D350" s="57">
        <v>14400</v>
      </c>
      <c r="E350" s="44"/>
      <c r="H350" s="130"/>
      <c r="I350" s="130"/>
      <c r="J350" s="130"/>
    </row>
    <row r="351" spans="1:10" ht="15">
      <c r="A351" s="49" t="s">
        <v>650</v>
      </c>
      <c r="B351" s="75" t="s">
        <v>234</v>
      </c>
      <c r="C351" s="51">
        <f>ROUNDUP(D351*$C$21,0)-1</f>
        <v>14975</v>
      </c>
      <c r="D351" s="57">
        <v>14400</v>
      </c>
      <c r="E351" s="44"/>
      <c r="H351" s="130"/>
      <c r="I351" s="130"/>
      <c r="J351" s="130"/>
    </row>
    <row r="352" spans="1:10" ht="15">
      <c r="A352" s="49" t="s">
        <v>651</v>
      </c>
      <c r="B352" s="75" t="s">
        <v>235</v>
      </c>
      <c r="C352" s="51">
        <f>ROUNDUP(D352*$C$21,0)</f>
        <v>17940</v>
      </c>
      <c r="D352" s="57">
        <v>17250</v>
      </c>
      <c r="E352" s="44"/>
      <c r="H352" s="130"/>
      <c r="I352" s="130"/>
      <c r="J352" s="130"/>
    </row>
    <row r="353" spans="1:10" ht="30">
      <c r="A353" s="49" t="s">
        <v>652</v>
      </c>
      <c r="B353" s="75" t="s">
        <v>236</v>
      </c>
      <c r="C353" s="51">
        <f>ROUNDUP(D353*$C$21,0)-1</f>
        <v>10295</v>
      </c>
      <c r="D353" s="57">
        <v>9900</v>
      </c>
      <c r="E353" s="44"/>
      <c r="H353" s="130"/>
      <c r="I353" s="130"/>
      <c r="J353" s="130"/>
    </row>
    <row r="354" spans="1:10" ht="15.75">
      <c r="A354" s="81" t="s">
        <v>653</v>
      </c>
      <c r="B354" s="169" t="s">
        <v>237</v>
      </c>
      <c r="C354" s="170"/>
      <c r="D354" s="57"/>
      <c r="E354" s="44"/>
      <c r="H354" s="130"/>
      <c r="I354" s="130"/>
      <c r="J354" s="130"/>
    </row>
    <row r="355" spans="1:10" ht="15">
      <c r="A355" s="49" t="s">
        <v>654</v>
      </c>
      <c r="B355" s="75" t="s">
        <v>238</v>
      </c>
      <c r="C355" s="51">
        <f>ROUNDUP(D355*$C$21,0)-2</f>
        <v>1600</v>
      </c>
      <c r="D355" s="57">
        <v>1540</v>
      </c>
      <c r="E355" s="44"/>
      <c r="H355" s="130"/>
      <c r="I355" s="130"/>
      <c r="J355" s="130"/>
    </row>
    <row r="356" spans="1:10" ht="15">
      <c r="A356" s="49" t="s">
        <v>655</v>
      </c>
      <c r="B356" s="75" t="s">
        <v>239</v>
      </c>
      <c r="C356" s="51">
        <f>ROUNDUP(D356*$C$21,0)-2</f>
        <v>420</v>
      </c>
      <c r="D356" s="57">
        <v>405</v>
      </c>
      <c r="E356" s="44"/>
      <c r="H356" s="130"/>
      <c r="I356" s="130"/>
      <c r="J356" s="130"/>
    </row>
    <row r="357" spans="1:10" ht="15">
      <c r="A357" s="49" t="s">
        <v>656</v>
      </c>
      <c r="B357" s="75" t="s">
        <v>240</v>
      </c>
      <c r="C357" s="51">
        <f>ROUNDUP(D357*$C$21,0)-2</f>
        <v>2000</v>
      </c>
      <c r="D357" s="57">
        <v>1925</v>
      </c>
      <c r="E357" s="44"/>
      <c r="H357" s="130"/>
      <c r="I357" s="130"/>
      <c r="J357" s="130"/>
    </row>
    <row r="358" spans="1:10" ht="15">
      <c r="A358" s="49" t="s">
        <v>657</v>
      </c>
      <c r="B358" s="75" t="s">
        <v>241</v>
      </c>
      <c r="C358" s="51">
        <f>ROUNDUP(D358*$C$21,0)-2</f>
        <v>570</v>
      </c>
      <c r="D358" s="57">
        <v>550</v>
      </c>
      <c r="E358" s="44"/>
      <c r="H358" s="130"/>
      <c r="I358" s="130"/>
      <c r="J358" s="130"/>
    </row>
    <row r="359" spans="1:10" ht="15">
      <c r="A359" s="49" t="s">
        <v>658</v>
      </c>
      <c r="B359" s="75" t="s">
        <v>242</v>
      </c>
      <c r="C359" s="51">
        <f>ROUNDUP(D359*$C$21,0)-1</f>
        <v>535</v>
      </c>
      <c r="D359" s="57">
        <v>515</v>
      </c>
      <c r="E359" s="44"/>
      <c r="H359" s="130"/>
      <c r="I359" s="130"/>
      <c r="J359" s="130"/>
    </row>
    <row r="360" spans="1:10" ht="15">
      <c r="A360" s="84" t="s">
        <v>731</v>
      </c>
      <c r="B360" s="60" t="s">
        <v>243</v>
      </c>
      <c r="C360" s="43"/>
      <c r="D360" s="57"/>
      <c r="E360" s="44"/>
      <c r="H360" s="130"/>
      <c r="I360" s="130"/>
      <c r="J360" s="130"/>
    </row>
    <row r="361" spans="1:10" ht="15" customHeight="1">
      <c r="A361" s="49" t="s">
        <v>659</v>
      </c>
      <c r="B361" s="52" t="s">
        <v>244</v>
      </c>
      <c r="C361" s="51">
        <f>ROUNDUP(D361*$C$21,0)+1</f>
        <v>17785</v>
      </c>
      <c r="D361" s="57">
        <v>17100</v>
      </c>
      <c r="E361" s="44"/>
      <c r="H361" s="130"/>
      <c r="I361" s="130"/>
      <c r="J361" s="130"/>
    </row>
    <row r="362" spans="1:10" ht="15">
      <c r="A362" s="49" t="s">
        <v>660</v>
      </c>
      <c r="B362" s="52" t="s">
        <v>245</v>
      </c>
      <c r="C362" s="51">
        <f>ROUNDUP(D362*$C$21,0)+2</f>
        <v>13210</v>
      </c>
      <c r="D362" s="57">
        <v>12700</v>
      </c>
      <c r="E362" s="44"/>
      <c r="H362" s="130"/>
      <c r="I362" s="130"/>
      <c r="J362" s="130"/>
    </row>
    <row r="363" spans="1:10" ht="30">
      <c r="A363" s="49" t="s">
        <v>661</v>
      </c>
      <c r="B363" s="52" t="s">
        <v>246</v>
      </c>
      <c r="C363" s="51">
        <f>ROUNDUP(D363*$C$21,0)</f>
        <v>17680</v>
      </c>
      <c r="D363" s="57">
        <v>17000</v>
      </c>
      <c r="E363" s="44"/>
      <c r="H363" s="130"/>
      <c r="I363" s="130"/>
      <c r="J363" s="130"/>
    </row>
    <row r="364" spans="1:10" ht="15">
      <c r="A364" s="49" t="s">
        <v>662</v>
      </c>
      <c r="B364" s="52" t="s">
        <v>247</v>
      </c>
      <c r="C364" s="51">
        <f>ROUNDUP(D364*$C$21,0)+1</f>
        <v>22205</v>
      </c>
      <c r="D364" s="57">
        <v>21350</v>
      </c>
      <c r="E364" s="44"/>
      <c r="H364" s="130"/>
      <c r="I364" s="130"/>
      <c r="J364" s="130"/>
    </row>
    <row r="365" spans="1:10" ht="15">
      <c r="A365" s="49" t="s">
        <v>663</v>
      </c>
      <c r="B365" s="52" t="s">
        <v>248</v>
      </c>
      <c r="C365" s="51">
        <f>ROUNDUP(D365*$C$21,0)</f>
        <v>20020</v>
      </c>
      <c r="D365" s="57">
        <v>19250</v>
      </c>
      <c r="E365" s="44"/>
      <c r="H365" s="130"/>
      <c r="I365" s="130"/>
      <c r="J365" s="130"/>
    </row>
    <row r="366" spans="1:10" ht="15">
      <c r="A366" s="49" t="s">
        <v>664</v>
      </c>
      <c r="B366" s="52" t="s">
        <v>249</v>
      </c>
      <c r="C366" s="51">
        <f>ROUNDUP(D366*$C$21,0)+1</f>
        <v>18305</v>
      </c>
      <c r="D366" s="57">
        <v>17600</v>
      </c>
      <c r="E366" s="44"/>
      <c r="H366" s="130"/>
      <c r="I366" s="130"/>
      <c r="J366" s="130"/>
    </row>
    <row r="367" spans="1:10" ht="15">
      <c r="A367" s="49" t="s">
        <v>665</v>
      </c>
      <c r="B367" s="52" t="s">
        <v>250</v>
      </c>
      <c r="C367" s="51">
        <f>ROUNDUP(D367*$C$21,0)+2</f>
        <v>37390</v>
      </c>
      <c r="D367" s="57">
        <v>35950</v>
      </c>
      <c r="E367" s="44"/>
      <c r="H367" s="130"/>
      <c r="I367" s="130"/>
      <c r="J367" s="130"/>
    </row>
    <row r="368" spans="1:10" ht="15">
      <c r="A368" s="49" t="s">
        <v>666</v>
      </c>
      <c r="B368" s="52" t="s">
        <v>251</v>
      </c>
      <c r="C368" s="51">
        <f>ROUNDUP(D368*$C$21,0)-2</f>
        <v>35670</v>
      </c>
      <c r="D368" s="57">
        <v>34300</v>
      </c>
      <c r="E368" s="44"/>
      <c r="H368" s="130"/>
      <c r="I368" s="130"/>
      <c r="J368" s="130"/>
    </row>
    <row r="369" spans="1:10" ht="15">
      <c r="A369" s="49" t="s">
        <v>667</v>
      </c>
      <c r="B369" s="52" t="s">
        <v>252</v>
      </c>
      <c r="C369" s="51">
        <f>ROUNDUP(D369*$C$21,0)-1</f>
        <v>24075</v>
      </c>
      <c r="D369" s="57">
        <v>23150</v>
      </c>
      <c r="E369" s="44"/>
      <c r="H369" s="130"/>
      <c r="I369" s="130"/>
      <c r="J369" s="130"/>
    </row>
    <row r="370" spans="1:10" ht="15">
      <c r="A370" s="49" t="s">
        <v>668</v>
      </c>
      <c r="B370" s="52" t="s">
        <v>253</v>
      </c>
      <c r="C370" s="51">
        <f>ROUNDUP(D370*$C$21,0)</f>
        <v>26000</v>
      </c>
      <c r="D370" s="57">
        <v>25000</v>
      </c>
      <c r="E370" s="44"/>
      <c r="H370" s="130"/>
      <c r="I370" s="130"/>
      <c r="J370" s="130"/>
    </row>
    <row r="371" spans="1:10" ht="15">
      <c r="A371" s="49" t="s">
        <v>669</v>
      </c>
      <c r="B371" s="52" t="s">
        <v>254</v>
      </c>
      <c r="C371" s="51">
        <f>ROUNDUP(D371*$C$21,0)</f>
        <v>10400</v>
      </c>
      <c r="D371" s="57">
        <v>10000</v>
      </c>
      <c r="E371" s="44"/>
      <c r="H371" s="130"/>
      <c r="I371" s="130"/>
      <c r="J371" s="130"/>
    </row>
    <row r="372" spans="1:10" ht="15">
      <c r="A372" s="49" t="s">
        <v>670</v>
      </c>
      <c r="B372" s="50" t="s">
        <v>255</v>
      </c>
      <c r="C372" s="51">
        <f>ROUNDUP(D372*$C$21,0)-1</f>
        <v>6135</v>
      </c>
      <c r="D372" s="57">
        <v>5900</v>
      </c>
      <c r="E372" s="44"/>
      <c r="H372" s="130"/>
      <c r="I372" s="130"/>
      <c r="J372" s="130"/>
    </row>
    <row r="373" spans="1:10" ht="15">
      <c r="A373" s="49" t="s">
        <v>671</v>
      </c>
      <c r="B373" s="52" t="s">
        <v>256</v>
      </c>
      <c r="C373" s="51">
        <f>ROUNDUP(D373*$C$21,0)-2</f>
        <v>5250</v>
      </c>
      <c r="D373" s="57">
        <v>5050</v>
      </c>
      <c r="E373" s="44"/>
      <c r="H373" s="130"/>
      <c r="I373" s="130"/>
      <c r="J373" s="130"/>
    </row>
    <row r="374" spans="1:10" ht="30">
      <c r="A374" s="49" t="s">
        <v>672</v>
      </c>
      <c r="B374" s="52" t="s">
        <v>257</v>
      </c>
      <c r="C374" s="51">
        <f>ROUNDUP(D374*$C$21,0)</f>
        <v>3120</v>
      </c>
      <c r="D374" s="57">
        <v>3000</v>
      </c>
      <c r="E374" s="44"/>
      <c r="H374" s="130"/>
      <c r="I374" s="130"/>
      <c r="J374" s="130"/>
    </row>
    <row r="375" spans="1:10" ht="15">
      <c r="A375" s="49" t="s">
        <v>673</v>
      </c>
      <c r="B375" s="52" t="s">
        <v>258</v>
      </c>
      <c r="C375" s="51">
        <f>ROUNDUP(D375*$C$21,0)-1</f>
        <v>1455</v>
      </c>
      <c r="D375" s="57">
        <v>1400</v>
      </c>
      <c r="E375" s="68"/>
      <c r="H375" s="130"/>
      <c r="I375" s="130"/>
      <c r="J375" s="130"/>
    </row>
    <row r="376" spans="1:10" ht="15">
      <c r="A376" s="49" t="s">
        <v>674</v>
      </c>
      <c r="B376" s="52" t="s">
        <v>259</v>
      </c>
      <c r="C376" s="51">
        <f>ROUNDUP(D376*$C$21,0)+1</f>
        <v>2965</v>
      </c>
      <c r="D376" s="57">
        <v>2850</v>
      </c>
      <c r="E376" s="44"/>
      <c r="H376" s="130"/>
      <c r="I376" s="130"/>
      <c r="J376" s="130"/>
    </row>
    <row r="377" spans="1:10" ht="15">
      <c r="A377" s="49" t="s">
        <v>675</v>
      </c>
      <c r="B377" s="52" t="s">
        <v>260</v>
      </c>
      <c r="C377" s="51">
        <f>ROUNDUP(D377*$C$21,0)</f>
        <v>16640</v>
      </c>
      <c r="D377" s="57">
        <v>16000</v>
      </c>
      <c r="E377" s="44"/>
      <c r="H377" s="130"/>
      <c r="I377" s="130"/>
      <c r="J377" s="130"/>
    </row>
    <row r="378" spans="1:10" ht="15">
      <c r="A378" s="49" t="s">
        <v>676</v>
      </c>
      <c r="B378" s="52" t="s">
        <v>261</v>
      </c>
      <c r="C378" s="51">
        <f>ROUNDUP(D378*$C$21,0)-1</f>
        <v>935</v>
      </c>
      <c r="D378" s="57">
        <v>900</v>
      </c>
      <c r="E378" s="44"/>
      <c r="H378" s="130"/>
      <c r="I378" s="130"/>
      <c r="J378" s="130"/>
    </row>
    <row r="379" spans="1:10" ht="15">
      <c r="A379" s="49" t="s">
        <v>677</v>
      </c>
      <c r="B379" s="75" t="s">
        <v>262</v>
      </c>
      <c r="C379" s="51">
        <f>ROUNDUP(D379*$C$21,0)+1</f>
        <v>13885</v>
      </c>
      <c r="D379" s="57">
        <v>13350</v>
      </c>
      <c r="E379" s="44"/>
      <c r="H379" s="130"/>
      <c r="I379" s="130"/>
      <c r="J379" s="130"/>
    </row>
    <row r="380" spans="1:10" ht="15">
      <c r="A380" s="49" t="s">
        <v>678</v>
      </c>
      <c r="B380" s="75" t="s">
        <v>263</v>
      </c>
      <c r="C380" s="51">
        <f>ROUNDUP(D380*$C$21,0)+2</f>
        <v>14770</v>
      </c>
      <c r="D380" s="57">
        <v>14200</v>
      </c>
      <c r="E380" s="44"/>
      <c r="H380" s="130"/>
      <c r="I380" s="130"/>
      <c r="J380" s="130"/>
    </row>
    <row r="381" spans="1:10" ht="15">
      <c r="A381" s="49" t="s">
        <v>679</v>
      </c>
      <c r="B381" s="75" t="s">
        <v>264</v>
      </c>
      <c r="C381" s="51">
        <f>ROUNDUP(D381*$C$21,0)+2</f>
        <v>16070</v>
      </c>
      <c r="D381" s="57">
        <v>15450</v>
      </c>
      <c r="E381" s="44"/>
      <c r="H381" s="130"/>
      <c r="I381" s="130"/>
      <c r="J381" s="130"/>
    </row>
    <row r="382" spans="1:10" ht="15">
      <c r="A382" s="49" t="s">
        <v>680</v>
      </c>
      <c r="B382" s="75" t="s">
        <v>265</v>
      </c>
      <c r="C382" s="51">
        <f>ROUNDUP(D382*$C$21,0)+2</f>
        <v>18410</v>
      </c>
      <c r="D382" s="57">
        <v>17700</v>
      </c>
      <c r="E382" s="44"/>
      <c r="H382" s="130"/>
      <c r="I382" s="130"/>
      <c r="J382" s="130"/>
    </row>
    <row r="383" spans="1:10" ht="15">
      <c r="A383" s="49" t="s">
        <v>681</v>
      </c>
      <c r="B383" s="75" t="s">
        <v>266</v>
      </c>
      <c r="C383" s="51">
        <f>ROUNDUP(D383*$C$21,0)</f>
        <v>21060</v>
      </c>
      <c r="D383" s="57">
        <v>20250</v>
      </c>
      <c r="E383" s="44"/>
      <c r="H383" s="130"/>
      <c r="I383" s="130"/>
      <c r="J383" s="130"/>
    </row>
    <row r="384" spans="1:10" ht="15">
      <c r="A384" s="49" t="s">
        <v>682</v>
      </c>
      <c r="B384" s="75" t="s">
        <v>267</v>
      </c>
      <c r="C384" s="51">
        <f>ROUNDUP(D384*$C$21,0)</f>
        <v>21060</v>
      </c>
      <c r="D384" s="57">
        <v>20250</v>
      </c>
      <c r="E384" s="44"/>
      <c r="H384" s="130"/>
      <c r="I384" s="130"/>
      <c r="J384" s="130"/>
    </row>
    <row r="385" spans="1:10" ht="15">
      <c r="A385" s="49" t="s">
        <v>683</v>
      </c>
      <c r="B385" s="75" t="s">
        <v>268</v>
      </c>
      <c r="C385" s="51">
        <f>ROUNDUP(D385*$C$21,0)</f>
        <v>21060</v>
      </c>
      <c r="D385" s="57">
        <v>20250</v>
      </c>
      <c r="E385" s="44"/>
      <c r="H385" s="130"/>
      <c r="I385" s="130"/>
      <c r="J385" s="130"/>
    </row>
    <row r="386" spans="1:10" ht="15">
      <c r="A386" s="49" t="s">
        <v>684</v>
      </c>
      <c r="B386" s="75" t="s">
        <v>269</v>
      </c>
      <c r="C386" s="51">
        <f>ROUNDUP(D386*$C$21,0)-1</f>
        <v>17575</v>
      </c>
      <c r="D386" s="57">
        <v>16900</v>
      </c>
      <c r="E386" s="44"/>
      <c r="H386" s="130"/>
      <c r="I386" s="130"/>
      <c r="J386" s="130"/>
    </row>
    <row r="387" spans="1:10" ht="15">
      <c r="A387" s="49" t="s">
        <v>685</v>
      </c>
      <c r="B387" s="75" t="s">
        <v>270</v>
      </c>
      <c r="C387" s="51">
        <f>ROUNDUP(D387*$C$21,0)+2</f>
        <v>18410</v>
      </c>
      <c r="D387" s="57">
        <v>17700</v>
      </c>
      <c r="E387" s="44"/>
      <c r="H387" s="130"/>
      <c r="I387" s="130"/>
      <c r="J387" s="130"/>
    </row>
    <row r="388" spans="1:10" ht="15">
      <c r="A388" s="49" t="s">
        <v>686</v>
      </c>
      <c r="B388" s="75" t="s">
        <v>271</v>
      </c>
      <c r="C388" s="51">
        <f>ROUNDUP(D388*$C$21,0)-2</f>
        <v>11230</v>
      </c>
      <c r="D388" s="57">
        <v>10800</v>
      </c>
      <c r="E388" s="44"/>
      <c r="H388" s="130"/>
      <c r="I388" s="130"/>
      <c r="J388" s="130"/>
    </row>
    <row r="389" spans="1:10" ht="15">
      <c r="A389" s="49" t="s">
        <v>687</v>
      </c>
      <c r="B389" s="75" t="s">
        <v>272</v>
      </c>
      <c r="C389" s="51">
        <f>ROUNDUP(D389*$C$21,0)+2</f>
        <v>17370</v>
      </c>
      <c r="D389" s="57">
        <v>16700</v>
      </c>
      <c r="E389" s="44"/>
      <c r="H389" s="130"/>
      <c r="I389" s="130"/>
      <c r="J389" s="130"/>
    </row>
    <row r="390" spans="1:10" ht="15">
      <c r="A390" s="49" t="s">
        <v>688</v>
      </c>
      <c r="B390" s="75" t="s">
        <v>273</v>
      </c>
      <c r="C390" s="51">
        <f>ROUNDUP(D390*$C$21,0)-1</f>
        <v>9255</v>
      </c>
      <c r="D390" s="57">
        <v>8900</v>
      </c>
      <c r="E390" s="44"/>
      <c r="H390" s="130"/>
      <c r="I390" s="130"/>
      <c r="J390" s="130"/>
    </row>
    <row r="391" spans="1:10" ht="15">
      <c r="A391" s="81" t="s">
        <v>732</v>
      </c>
      <c r="B391" s="60" t="s">
        <v>215</v>
      </c>
      <c r="C391" s="51"/>
      <c r="D391" s="57"/>
      <c r="E391" s="44"/>
      <c r="H391" s="130"/>
      <c r="I391" s="130"/>
      <c r="J391" s="130"/>
    </row>
    <row r="392" spans="1:10" ht="15">
      <c r="A392" s="49" t="s">
        <v>689</v>
      </c>
      <c r="B392" s="50" t="s">
        <v>274</v>
      </c>
      <c r="C392" s="51">
        <f>ROUNDUP(D392*$C$21,0)+2</f>
        <v>24910</v>
      </c>
      <c r="D392" s="57">
        <v>23950</v>
      </c>
      <c r="E392" s="44"/>
      <c r="H392" s="130"/>
      <c r="I392" s="130"/>
      <c r="J392" s="130"/>
    </row>
    <row r="393" spans="1:10" ht="19.5" customHeight="1">
      <c r="A393" s="49" t="s">
        <v>690</v>
      </c>
      <c r="B393" s="52" t="s">
        <v>275</v>
      </c>
      <c r="C393" s="51">
        <f>ROUNDUP(D393*$C$21,0)+1</f>
        <v>19865</v>
      </c>
      <c r="D393" s="57">
        <v>19100</v>
      </c>
      <c r="E393" s="44"/>
      <c r="H393" s="130"/>
      <c r="I393" s="130"/>
      <c r="J393" s="130"/>
    </row>
    <row r="394" spans="1:10" ht="15">
      <c r="A394" s="49" t="s">
        <v>691</v>
      </c>
      <c r="B394" s="52" t="s">
        <v>276</v>
      </c>
      <c r="C394" s="51">
        <f>ROUNDUP(D394*$C$21,0)+1</f>
        <v>19865</v>
      </c>
      <c r="D394" s="57">
        <v>19100</v>
      </c>
      <c r="E394" s="44"/>
      <c r="H394" s="130"/>
      <c r="I394" s="130"/>
      <c r="J394" s="130"/>
    </row>
    <row r="395" spans="1:10" ht="16.5" customHeight="1">
      <c r="A395" s="49" t="s">
        <v>692</v>
      </c>
      <c r="B395" s="52" t="s">
        <v>277</v>
      </c>
      <c r="C395" s="51">
        <f>ROUNDUP(D395*$C$21,0)+2</f>
        <v>17890</v>
      </c>
      <c r="D395" s="57">
        <v>17200</v>
      </c>
      <c r="E395" s="44"/>
      <c r="H395" s="130"/>
      <c r="I395" s="130"/>
      <c r="J395" s="130"/>
    </row>
    <row r="396" spans="1:10" ht="15">
      <c r="A396" s="49" t="s">
        <v>693</v>
      </c>
      <c r="B396" s="50" t="s">
        <v>278</v>
      </c>
      <c r="C396" s="51">
        <f>ROUNDUP(D396*$C$21,0)+1</f>
        <v>10765</v>
      </c>
      <c r="D396" s="57">
        <v>10350</v>
      </c>
      <c r="E396" s="44"/>
      <c r="H396" s="130"/>
      <c r="I396" s="130"/>
      <c r="J396" s="130"/>
    </row>
    <row r="397" spans="1:10" ht="18" customHeight="1">
      <c r="A397" s="49" t="s">
        <v>694</v>
      </c>
      <c r="B397" s="50" t="s">
        <v>279</v>
      </c>
      <c r="C397" s="51">
        <f>ROUNDUP(D397*$C$21,0)-2</f>
        <v>7590</v>
      </c>
      <c r="D397" s="57">
        <v>7300</v>
      </c>
      <c r="E397" s="44"/>
      <c r="H397" s="130"/>
      <c r="I397" s="130"/>
      <c r="J397" s="130"/>
    </row>
    <row r="398" spans="1:10" ht="15">
      <c r="A398" s="49" t="s">
        <v>695</v>
      </c>
      <c r="B398" s="50" t="s">
        <v>280</v>
      </c>
      <c r="C398" s="51">
        <f>ROUNDUP(D398*$C$21,0)-1</f>
        <v>17315</v>
      </c>
      <c r="D398" s="57">
        <v>16650</v>
      </c>
      <c r="E398" s="44"/>
      <c r="H398" s="130"/>
      <c r="I398" s="130"/>
      <c r="J398" s="130"/>
    </row>
    <row r="399" spans="1:10" ht="17.25" customHeight="1">
      <c r="A399" s="49" t="s">
        <v>696</v>
      </c>
      <c r="B399" s="52" t="s">
        <v>281</v>
      </c>
      <c r="C399" s="51">
        <f>ROUNDUP(D399*$C$21,0)</f>
        <v>18200</v>
      </c>
      <c r="D399" s="57">
        <v>17500</v>
      </c>
      <c r="E399" s="44"/>
      <c r="H399" s="130"/>
      <c r="I399" s="130"/>
      <c r="J399" s="130"/>
    </row>
    <row r="400" spans="1:10" ht="15.75" customHeight="1">
      <c r="A400" s="49" t="s">
        <v>697</v>
      </c>
      <c r="B400" s="52" t="s">
        <v>282</v>
      </c>
      <c r="C400" s="51">
        <f>ROUNDUP(D400*$C$21,0)+2</f>
        <v>22830</v>
      </c>
      <c r="D400" s="57">
        <v>21950</v>
      </c>
      <c r="E400" s="44"/>
      <c r="H400" s="130"/>
      <c r="I400" s="130"/>
      <c r="J400" s="130"/>
    </row>
    <row r="401" spans="1:10" ht="15">
      <c r="A401" s="49" t="s">
        <v>698</v>
      </c>
      <c r="B401" s="52" t="s">
        <v>283</v>
      </c>
      <c r="C401" s="51">
        <f>ROUNDUP(D401*$C$21,0)-1</f>
        <v>19915</v>
      </c>
      <c r="D401" s="57">
        <v>19150</v>
      </c>
      <c r="E401" s="44"/>
      <c r="H401" s="130"/>
      <c r="I401" s="130"/>
      <c r="J401" s="130"/>
    </row>
    <row r="402" spans="1:10" ht="15">
      <c r="A402" s="49" t="s">
        <v>699</v>
      </c>
      <c r="B402" s="50" t="s">
        <v>284</v>
      </c>
      <c r="C402" s="51">
        <f>ROUNDUP(D402*$C$21,0)-2</f>
        <v>25790</v>
      </c>
      <c r="D402" s="57">
        <v>24800</v>
      </c>
      <c r="E402" s="44"/>
      <c r="H402" s="130"/>
      <c r="I402" s="130"/>
      <c r="J402" s="130"/>
    </row>
    <row r="403" spans="1:10" ht="18.75" customHeight="1">
      <c r="A403" s="49" t="s">
        <v>700</v>
      </c>
      <c r="B403" s="52" t="s">
        <v>285</v>
      </c>
      <c r="C403" s="51">
        <f>ROUNDUP(D403*$C$21,0)+2</f>
        <v>1510</v>
      </c>
      <c r="D403" s="57">
        <v>1450</v>
      </c>
      <c r="E403" s="44"/>
      <c r="H403" s="130"/>
      <c r="I403" s="130"/>
      <c r="J403" s="130"/>
    </row>
    <row r="404" spans="1:10" ht="18.75" customHeight="1">
      <c r="A404" s="49" t="s">
        <v>701</v>
      </c>
      <c r="B404" s="52" t="s">
        <v>286</v>
      </c>
      <c r="C404" s="51">
        <f>ROUNDUP(D404*$C$21,0)-1</f>
        <v>155</v>
      </c>
      <c r="D404" s="57">
        <v>150</v>
      </c>
      <c r="E404" s="44"/>
      <c r="F404" s="22">
        <v>104</v>
      </c>
      <c r="G404" s="130">
        <f>C404*F404</f>
        <v>16120</v>
      </c>
      <c r="H404" s="130"/>
      <c r="I404" s="130"/>
      <c r="J404" s="130"/>
    </row>
    <row r="405" spans="1:10" ht="18.75" customHeight="1">
      <c r="A405" s="49" t="s">
        <v>702</v>
      </c>
      <c r="B405" s="52" t="s">
        <v>287</v>
      </c>
      <c r="C405" s="51">
        <f>ROUNDUP(D405*$C$21,0)-1</f>
        <v>675</v>
      </c>
      <c r="D405" s="57">
        <v>650</v>
      </c>
      <c r="E405" s="44"/>
      <c r="F405" s="22">
        <v>104</v>
      </c>
      <c r="G405" s="130">
        <f>C405*F405</f>
        <v>70200</v>
      </c>
      <c r="H405" s="130"/>
      <c r="I405" s="130"/>
      <c r="J405" s="130"/>
    </row>
    <row r="406" spans="1:10" ht="18.75" customHeight="1">
      <c r="A406" s="49" t="s">
        <v>703</v>
      </c>
      <c r="B406" s="52" t="s">
        <v>288</v>
      </c>
      <c r="C406" s="51">
        <f>ROUNDUP(D406*$C$21,0)-1</f>
        <v>935</v>
      </c>
      <c r="D406" s="57">
        <v>900</v>
      </c>
      <c r="E406" s="44"/>
      <c r="H406" s="130"/>
      <c r="I406" s="130"/>
      <c r="J406" s="130"/>
    </row>
    <row r="407" spans="1:10" ht="18.75" customHeight="1">
      <c r="A407" s="49" t="s">
        <v>704</v>
      </c>
      <c r="B407" s="52" t="s">
        <v>289</v>
      </c>
      <c r="C407" s="51">
        <f>ROUNDUP(D407*$C$21,0)+2</f>
        <v>2550</v>
      </c>
      <c r="D407" s="57">
        <v>2450</v>
      </c>
      <c r="E407" s="44"/>
      <c r="H407" s="130"/>
      <c r="I407" s="130"/>
      <c r="J407" s="130"/>
    </row>
    <row r="408" spans="1:10" ht="18.75" customHeight="1">
      <c r="A408" s="49" t="s">
        <v>705</v>
      </c>
      <c r="B408" s="52" t="s">
        <v>290</v>
      </c>
      <c r="C408" s="51">
        <f>ROUNDUP(D408*$C$21,0)+1</f>
        <v>1665</v>
      </c>
      <c r="D408" s="57">
        <v>1600</v>
      </c>
      <c r="E408" s="76"/>
      <c r="H408" s="130"/>
      <c r="I408" s="130"/>
      <c r="J408" s="130"/>
    </row>
    <row r="409" spans="1:10" ht="18.75" customHeight="1">
      <c r="A409" s="49" t="s">
        <v>706</v>
      </c>
      <c r="B409" s="50" t="s">
        <v>291</v>
      </c>
      <c r="C409" s="51">
        <f>ROUNDUP(D409*$C$21,0)-1</f>
        <v>2495</v>
      </c>
      <c r="D409" s="57">
        <v>2400</v>
      </c>
      <c r="E409" s="76"/>
      <c r="H409" s="130"/>
      <c r="I409" s="130"/>
      <c r="J409" s="130"/>
    </row>
    <row r="410" spans="1:10" ht="18.75" customHeight="1">
      <c r="A410" s="49" t="s">
        <v>707</v>
      </c>
      <c r="B410" s="50" t="s">
        <v>292</v>
      </c>
      <c r="C410" s="51">
        <f>ROUNDUP(D410*$C$21,0)-1</f>
        <v>675</v>
      </c>
      <c r="D410" s="57">
        <v>650</v>
      </c>
      <c r="E410" s="44"/>
      <c r="H410" s="130"/>
      <c r="I410" s="130"/>
      <c r="J410" s="130"/>
    </row>
    <row r="411" spans="1:10" ht="15.75">
      <c r="A411" s="81" t="s">
        <v>733</v>
      </c>
      <c r="B411" s="171" t="s">
        <v>708</v>
      </c>
      <c r="C411" s="172"/>
      <c r="D411" s="172"/>
      <c r="E411" s="173"/>
      <c r="H411" s="130"/>
      <c r="I411" s="130"/>
      <c r="J411" s="130"/>
    </row>
    <row r="412" spans="1:10" ht="29.25">
      <c r="A412" s="49" t="s">
        <v>709</v>
      </c>
      <c r="B412" s="52" t="s">
        <v>294</v>
      </c>
      <c r="C412" s="51">
        <f>ROUNDUP(D412*$C$21,0)+2</f>
        <v>210</v>
      </c>
      <c r="D412" s="57">
        <v>200</v>
      </c>
      <c r="E412" s="44"/>
      <c r="H412" s="130"/>
      <c r="I412" s="130"/>
      <c r="J412" s="130"/>
    </row>
    <row r="413" spans="1:10" ht="30" customHeight="1">
      <c r="A413" s="49" t="s">
        <v>710</v>
      </c>
      <c r="B413" s="52" t="s">
        <v>295</v>
      </c>
      <c r="C413" s="51">
        <f>ROUNDUP(D413*$C$21,0)+1</f>
        <v>105</v>
      </c>
      <c r="D413" s="57">
        <v>100</v>
      </c>
      <c r="E413" s="44"/>
      <c r="H413" s="130"/>
      <c r="I413" s="130"/>
      <c r="J413" s="130"/>
    </row>
    <row r="414" spans="1:10" ht="32.25" customHeight="1">
      <c r="A414" s="49" t="s">
        <v>711</v>
      </c>
      <c r="B414" s="52" t="s">
        <v>297</v>
      </c>
      <c r="C414" s="57" t="s">
        <v>296</v>
      </c>
      <c r="D414" s="57"/>
      <c r="E414" s="44"/>
      <c r="H414" s="130"/>
      <c r="I414" s="130"/>
      <c r="J414" s="130"/>
    </row>
    <row r="415" spans="1:10" ht="15.75">
      <c r="A415" s="81" t="s">
        <v>734</v>
      </c>
      <c r="B415" s="101" t="s">
        <v>298</v>
      </c>
      <c r="C415" s="57"/>
      <c r="D415" s="57"/>
      <c r="E415" s="44"/>
      <c r="H415" s="130"/>
      <c r="I415" s="130"/>
      <c r="J415" s="130"/>
    </row>
    <row r="416" spans="1:10" ht="15">
      <c r="A416" s="49" t="s">
        <v>712</v>
      </c>
      <c r="B416" s="52" t="s">
        <v>300</v>
      </c>
      <c r="C416" s="51">
        <f>ROUNDUP(D416*$C$21,0)-2</f>
        <v>1350</v>
      </c>
      <c r="D416" s="57">
        <v>1300</v>
      </c>
      <c r="E416" s="44"/>
      <c r="H416" s="130"/>
      <c r="I416" s="130"/>
      <c r="J416" s="130"/>
    </row>
    <row r="417" spans="1:10" ht="15">
      <c r="A417" s="49" t="s">
        <v>767</v>
      </c>
      <c r="B417" s="52" t="s">
        <v>768</v>
      </c>
      <c r="C417" s="51">
        <v>815</v>
      </c>
      <c r="F417" s="20"/>
      <c r="G417" s="209"/>
      <c r="H417" s="20"/>
      <c r="I417" s="20"/>
      <c r="J417" s="130"/>
    </row>
    <row r="418" spans="6:10" ht="15">
      <c r="F418" s="20"/>
      <c r="G418" s="209"/>
      <c r="H418" s="20"/>
      <c r="I418" s="20"/>
      <c r="J418" s="130"/>
    </row>
    <row r="419" spans="6:10" ht="15">
      <c r="F419" s="20"/>
      <c r="G419" s="209"/>
      <c r="H419" s="20"/>
      <c r="I419" s="20"/>
      <c r="J419" s="130"/>
    </row>
    <row r="420" spans="6:10" ht="15">
      <c r="F420" s="20"/>
      <c r="G420" s="209"/>
      <c r="H420" s="20"/>
      <c r="I420" s="20"/>
      <c r="J420" s="130"/>
    </row>
    <row r="421" spans="8:10" ht="15">
      <c r="H421" s="130"/>
      <c r="I421" s="130"/>
      <c r="J421" s="130"/>
    </row>
  </sheetData>
  <sheetProtection/>
  <mergeCells count="11">
    <mergeCell ref="A9:C9"/>
    <mergeCell ref="A10:C10"/>
    <mergeCell ref="A11:C11"/>
    <mergeCell ref="A13:C13"/>
    <mergeCell ref="A19:A20"/>
    <mergeCell ref="B19:B20"/>
    <mergeCell ref="B15:C15"/>
    <mergeCell ref="A325:A326"/>
    <mergeCell ref="B325:B326"/>
    <mergeCell ref="B16:C16"/>
    <mergeCell ref="B17:C17"/>
  </mergeCells>
  <printOptions/>
  <pageMargins left="0.1968503937007874" right="0" top="0.5905511811023623" bottom="0.4724409448818898" header="0.31496062992125984" footer="0.31496062992125984"/>
  <pageSetup horizontalDpi="600" verticalDpi="600" orientation="portrait" paperSize="9" r:id="rId1"/>
  <headerFoot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1200"/>
  <sheetViews>
    <sheetView tabSelected="1" zoomScalePageLayoutView="0" workbookViewId="0" topLeftCell="A284">
      <selection activeCell="A1" sqref="A1:C294"/>
    </sheetView>
  </sheetViews>
  <sheetFormatPr defaultColWidth="9.140625" defaultRowHeight="12.75"/>
  <cols>
    <col min="1" max="1" width="8.7109375" style="104" customWidth="1"/>
    <col min="2" max="2" width="70.7109375" style="28" customWidth="1"/>
    <col min="3" max="3" width="16.421875" style="106" customWidth="1"/>
    <col min="4" max="4" width="15.421875" style="28" hidden="1" customWidth="1"/>
    <col min="5" max="5" width="26.421875" style="28" customWidth="1"/>
    <col min="6" max="16384" width="9.140625" style="3" customWidth="1"/>
  </cols>
  <sheetData>
    <row r="1" spans="3:5" ht="18.75" customHeight="1">
      <c r="C1" s="16" t="s">
        <v>765</v>
      </c>
      <c r="D1" s="105"/>
      <c r="E1" s="105"/>
    </row>
    <row r="2" spans="3:5" ht="16.5" customHeight="1">
      <c r="C2" s="194" t="str">
        <f>'Прил 2-1'!C2</f>
        <v>от 27.12.2018 года № 208 А</v>
      </c>
      <c r="D2" s="105"/>
      <c r="E2" s="105"/>
    </row>
    <row r="3" spans="3:5" ht="18.75" customHeight="1" hidden="1">
      <c r="C3" s="16" t="s">
        <v>307</v>
      </c>
      <c r="D3" s="105"/>
      <c r="E3" s="105"/>
    </row>
    <row r="4" spans="3:5" ht="18" customHeight="1">
      <c r="C4" s="21" t="s">
        <v>31</v>
      </c>
      <c r="D4" s="12"/>
      <c r="E4" s="12"/>
    </row>
    <row r="5" spans="3:5" ht="18.75">
      <c r="C5" s="21" t="s">
        <v>32</v>
      </c>
      <c r="D5" s="12"/>
      <c r="E5" s="12"/>
    </row>
    <row r="6" spans="3:5" ht="18.75">
      <c r="C6" s="21" t="s">
        <v>33</v>
      </c>
      <c r="D6" s="12"/>
      <c r="E6" s="12"/>
    </row>
    <row r="7" spans="3:5" ht="18.75">
      <c r="C7" s="193" t="str">
        <f>'Прил 2-1'!C7</f>
        <v>« 27 » декабря 2018г</v>
      </c>
      <c r="D7" s="12"/>
      <c r="E7" s="12"/>
    </row>
    <row r="8" spans="4:5" ht="6" customHeight="1">
      <c r="D8" s="12"/>
      <c r="E8" s="12"/>
    </row>
    <row r="9" spans="1:5" ht="16.5" customHeight="1">
      <c r="A9" s="219" t="s">
        <v>34</v>
      </c>
      <c r="B9" s="219"/>
      <c r="C9" s="219"/>
      <c r="D9" s="108"/>
      <c r="E9" s="3"/>
    </row>
    <row r="10" spans="1:5" ht="39.75" customHeight="1">
      <c r="A10" s="220" t="s">
        <v>302</v>
      </c>
      <c r="B10" s="220"/>
      <c r="C10" s="220"/>
      <c r="D10" s="108"/>
      <c r="E10" s="3"/>
    </row>
    <row r="11" spans="1:5" ht="15.75" customHeight="1">
      <c r="A11" s="221" t="str">
        <f>'Прил 2-1'!A11:C11</f>
        <v>с 01.01.2019г.                            </v>
      </c>
      <c r="B11" s="221"/>
      <c r="C11" s="221"/>
      <c r="D11" s="124"/>
      <c r="E11" s="3"/>
    </row>
    <row r="12" spans="1:5" ht="8.25" customHeight="1">
      <c r="A12" s="109"/>
      <c r="B12" s="107"/>
      <c r="C12" s="174"/>
      <c r="D12" s="108"/>
      <c r="E12" s="3"/>
    </row>
    <row r="13" spans="1:5" ht="48.75" customHeight="1">
      <c r="A13" s="216" t="s">
        <v>303</v>
      </c>
      <c r="B13" s="216"/>
      <c r="C13" s="216"/>
      <c r="D13" s="110"/>
      <c r="E13" s="3"/>
    </row>
    <row r="14" spans="1:5" ht="8.25" customHeight="1">
      <c r="A14" s="27"/>
      <c r="C14" s="175"/>
      <c r="D14" s="29"/>
      <c r="E14" s="3"/>
    </row>
    <row r="15" spans="1:4" s="2" customFormat="1" ht="30.75" customHeight="1">
      <c r="A15" s="30" t="s">
        <v>716</v>
      </c>
      <c r="B15" s="213" t="s">
        <v>304</v>
      </c>
      <c r="C15" s="213"/>
      <c r="D15" s="33"/>
    </row>
    <row r="16" spans="1:4" s="2" customFormat="1" ht="21" customHeight="1">
      <c r="A16" s="30" t="s">
        <v>717</v>
      </c>
      <c r="B16" s="213" t="s">
        <v>305</v>
      </c>
      <c r="C16" s="213"/>
      <c r="D16" s="33"/>
    </row>
    <row r="17" spans="1:5" ht="15" customHeight="1">
      <c r="A17" s="109"/>
      <c r="B17" s="107"/>
      <c r="C17" s="176">
        <v>1.1</v>
      </c>
      <c r="E17" s="3"/>
    </row>
    <row r="18" spans="1:5" ht="0.75" customHeight="1" hidden="1">
      <c r="A18" s="109"/>
      <c r="B18" s="107"/>
      <c r="C18" s="177"/>
      <c r="E18" s="3"/>
    </row>
    <row r="19" spans="1:4" s="112" customFormat="1" ht="28.5" customHeight="1">
      <c r="A19" s="217" t="s">
        <v>0</v>
      </c>
      <c r="B19" s="218" t="s">
        <v>39</v>
      </c>
      <c r="C19" s="102" t="s">
        <v>301</v>
      </c>
      <c r="D19" s="111"/>
    </row>
    <row r="20" spans="1:3" s="113" customFormat="1" ht="13.5" customHeight="1">
      <c r="A20" s="217"/>
      <c r="B20" s="218"/>
      <c r="C20" s="103" t="str">
        <f>'Прил 2-1'!C20</f>
        <v>01.01.2019г</v>
      </c>
    </row>
    <row r="21" spans="1:5" ht="19.5">
      <c r="A21" s="41"/>
      <c r="B21" s="114" t="s">
        <v>40</v>
      </c>
      <c r="C21" s="178"/>
      <c r="D21" s="113"/>
      <c r="E21" s="3"/>
    </row>
    <row r="22" spans="1:5" ht="15">
      <c r="A22" s="46" t="s">
        <v>716</v>
      </c>
      <c r="B22" s="47" t="s">
        <v>735</v>
      </c>
      <c r="C22" s="48"/>
      <c r="D22" s="113"/>
      <c r="E22" s="3"/>
    </row>
    <row r="23" spans="1:5" ht="15">
      <c r="A23" s="41" t="s">
        <v>717</v>
      </c>
      <c r="B23" s="47" t="s">
        <v>736</v>
      </c>
      <c r="C23" s="53"/>
      <c r="D23" s="113"/>
      <c r="E23" s="3"/>
    </row>
    <row r="24" spans="1:5" ht="15">
      <c r="A24" s="41" t="s">
        <v>718</v>
      </c>
      <c r="B24" s="55" t="s">
        <v>49</v>
      </c>
      <c r="C24" s="48"/>
      <c r="D24" s="113"/>
      <c r="E24" s="3"/>
    </row>
    <row r="25" spans="1:5" ht="15">
      <c r="A25" s="49" t="s">
        <v>293</v>
      </c>
      <c r="B25" s="50" t="s">
        <v>50</v>
      </c>
      <c r="C25" s="51">
        <v>730</v>
      </c>
      <c r="D25" s="113"/>
      <c r="E25" s="3"/>
    </row>
    <row r="26" spans="1:5" ht="15.75">
      <c r="A26" s="41" t="s">
        <v>720</v>
      </c>
      <c r="B26" s="55" t="s">
        <v>51</v>
      </c>
      <c r="C26" s="58"/>
      <c r="D26" s="113"/>
      <c r="E26" s="3"/>
    </row>
    <row r="27" spans="1:5" ht="15">
      <c r="A27" s="41" t="s">
        <v>299</v>
      </c>
      <c r="B27" s="55" t="s">
        <v>52</v>
      </c>
      <c r="C27" s="59"/>
      <c r="D27" s="113"/>
      <c r="E27" s="3"/>
    </row>
    <row r="28" spans="1:5" ht="30">
      <c r="A28" s="49" t="s">
        <v>381</v>
      </c>
      <c r="B28" s="52" t="s">
        <v>53</v>
      </c>
      <c r="C28" s="51">
        <v>75</v>
      </c>
      <c r="D28" s="113"/>
      <c r="E28" s="3"/>
    </row>
    <row r="29" spans="1:5" ht="170.25" customHeight="1">
      <c r="A29" s="49" t="s">
        <v>382</v>
      </c>
      <c r="B29" s="203" t="s">
        <v>306</v>
      </c>
      <c r="C29" s="138">
        <v>935</v>
      </c>
      <c r="D29" s="113"/>
      <c r="E29" s="3"/>
    </row>
    <row r="30" spans="1:5" ht="15">
      <c r="A30" s="49" t="s">
        <v>383</v>
      </c>
      <c r="B30" s="52" t="s">
        <v>55</v>
      </c>
      <c r="C30" s="51">
        <v>520</v>
      </c>
      <c r="D30" s="113"/>
      <c r="E30" s="3"/>
    </row>
    <row r="31" spans="1:5" ht="15">
      <c r="A31" s="49" t="s">
        <v>384</v>
      </c>
      <c r="B31" s="52" t="s">
        <v>56</v>
      </c>
      <c r="C31" s="51">
        <v>260</v>
      </c>
      <c r="D31" s="113"/>
      <c r="E31" s="3"/>
    </row>
    <row r="32" spans="1:4" s="180" customFormat="1" ht="15">
      <c r="A32" s="49" t="s">
        <v>385</v>
      </c>
      <c r="B32" s="139" t="s">
        <v>57</v>
      </c>
      <c r="C32" s="51">
        <v>2445</v>
      </c>
      <c r="D32" s="179"/>
    </row>
    <row r="33" spans="1:5" ht="15">
      <c r="A33" s="49" t="s">
        <v>386</v>
      </c>
      <c r="B33" s="60" t="s">
        <v>58</v>
      </c>
      <c r="C33" s="61"/>
      <c r="D33" s="113"/>
      <c r="E33" s="3"/>
    </row>
    <row r="34" spans="1:5" ht="15">
      <c r="A34" s="49" t="s">
        <v>387</v>
      </c>
      <c r="B34" s="63" t="s">
        <v>59</v>
      </c>
      <c r="C34" s="51">
        <v>470</v>
      </c>
      <c r="D34" s="113"/>
      <c r="E34" s="3"/>
    </row>
    <row r="35" spans="1:5" ht="15">
      <c r="A35" s="49" t="s">
        <v>388</v>
      </c>
      <c r="B35" s="64" t="s">
        <v>60</v>
      </c>
      <c r="C35" s="51">
        <v>210</v>
      </c>
      <c r="D35" s="113"/>
      <c r="E35" s="3"/>
    </row>
    <row r="36" spans="1:4" s="115" customFormat="1" ht="30">
      <c r="A36" s="49" t="s">
        <v>389</v>
      </c>
      <c r="B36" s="64" t="s">
        <v>61</v>
      </c>
      <c r="C36" s="51">
        <v>420</v>
      </c>
      <c r="D36" s="113"/>
    </row>
    <row r="37" spans="1:4" s="115" customFormat="1" ht="15.75">
      <c r="A37" s="49" t="s">
        <v>390</v>
      </c>
      <c r="B37" s="66" t="s">
        <v>62</v>
      </c>
      <c r="C37" s="67">
        <v>1835</v>
      </c>
      <c r="D37" s="113"/>
    </row>
    <row r="38" spans="1:5" ht="15">
      <c r="A38" s="49" t="s">
        <v>391</v>
      </c>
      <c r="B38" s="64" t="s">
        <v>63</v>
      </c>
      <c r="C38" s="51">
        <v>195</v>
      </c>
      <c r="D38" s="113"/>
      <c r="E38" s="3"/>
    </row>
    <row r="39" spans="1:5" ht="15">
      <c r="A39" s="49" t="s">
        <v>392</v>
      </c>
      <c r="B39" s="64" t="s">
        <v>64</v>
      </c>
      <c r="C39" s="51">
        <v>195</v>
      </c>
      <c r="D39" s="113"/>
      <c r="E39" s="3"/>
    </row>
    <row r="40" spans="1:5" ht="15">
      <c r="A40" s="49" t="s">
        <v>393</v>
      </c>
      <c r="B40" s="64" t="s">
        <v>65</v>
      </c>
      <c r="C40" s="51">
        <v>285</v>
      </c>
      <c r="D40" s="113"/>
      <c r="E40" s="3"/>
    </row>
    <row r="41" spans="1:5" ht="15">
      <c r="A41" s="49" t="s">
        <v>394</v>
      </c>
      <c r="B41" s="64" t="s">
        <v>66</v>
      </c>
      <c r="C41" s="51">
        <v>170</v>
      </c>
      <c r="D41" s="113"/>
      <c r="E41" s="3"/>
    </row>
    <row r="42" spans="1:5" ht="15">
      <c r="A42" s="49" t="s">
        <v>395</v>
      </c>
      <c r="B42" s="64" t="s">
        <v>67</v>
      </c>
      <c r="C42" s="51">
        <v>180</v>
      </c>
      <c r="D42" s="113"/>
      <c r="E42" s="3"/>
    </row>
    <row r="43" spans="1:5" ht="15">
      <c r="A43" s="49" t="s">
        <v>396</v>
      </c>
      <c r="B43" s="64" t="s">
        <v>68</v>
      </c>
      <c r="C43" s="51">
        <v>335</v>
      </c>
      <c r="D43" s="113"/>
      <c r="E43" s="3"/>
    </row>
    <row r="44" spans="1:5" ht="15">
      <c r="A44" s="49" t="s">
        <v>397</v>
      </c>
      <c r="B44" s="64" t="s">
        <v>69</v>
      </c>
      <c r="C44" s="51">
        <v>195</v>
      </c>
      <c r="D44" s="113"/>
      <c r="E44" s="3"/>
    </row>
    <row r="45" spans="1:5" ht="15" customHeight="1">
      <c r="A45" s="49" t="s">
        <v>398</v>
      </c>
      <c r="B45" s="63" t="s">
        <v>70</v>
      </c>
      <c r="C45" s="51">
        <v>70</v>
      </c>
      <c r="D45" s="113"/>
      <c r="E45" s="3"/>
    </row>
    <row r="46" spans="1:5" ht="16.5" customHeight="1">
      <c r="A46" s="49" t="s">
        <v>399</v>
      </c>
      <c r="B46" s="64" t="s">
        <v>71</v>
      </c>
      <c r="C46" s="51">
        <v>210</v>
      </c>
      <c r="D46" s="113"/>
      <c r="E46" s="3"/>
    </row>
    <row r="47" spans="1:5" ht="15">
      <c r="A47" s="49" t="s">
        <v>400</v>
      </c>
      <c r="B47" s="63" t="s">
        <v>72</v>
      </c>
      <c r="C47" s="51">
        <v>195</v>
      </c>
      <c r="D47" s="113"/>
      <c r="E47" s="3"/>
    </row>
    <row r="48" spans="1:5" ht="15">
      <c r="A48" s="49" t="s">
        <v>401</v>
      </c>
      <c r="B48" s="63" t="s">
        <v>73</v>
      </c>
      <c r="C48" s="51">
        <v>230</v>
      </c>
      <c r="D48" s="113"/>
      <c r="E48" s="3"/>
    </row>
    <row r="49" spans="1:5" ht="15">
      <c r="A49" s="49" t="s">
        <v>402</v>
      </c>
      <c r="B49" s="63" t="s">
        <v>74</v>
      </c>
      <c r="C49" s="51">
        <v>180</v>
      </c>
      <c r="D49" s="113"/>
      <c r="E49" s="3"/>
    </row>
    <row r="50" spans="1:5" ht="15">
      <c r="A50" s="49" t="s">
        <v>403</v>
      </c>
      <c r="B50" s="64" t="s">
        <v>75</v>
      </c>
      <c r="C50" s="51">
        <v>265</v>
      </c>
      <c r="D50" s="113"/>
      <c r="E50" s="3"/>
    </row>
    <row r="51" spans="1:5" ht="15">
      <c r="A51" s="49" t="s">
        <v>404</v>
      </c>
      <c r="B51" s="64" t="s">
        <v>76</v>
      </c>
      <c r="C51" s="51">
        <v>295</v>
      </c>
      <c r="D51" s="113"/>
      <c r="E51" s="3"/>
    </row>
    <row r="52" spans="1:5" ht="15">
      <c r="A52" s="49" t="s">
        <v>405</v>
      </c>
      <c r="B52" s="52" t="s">
        <v>77</v>
      </c>
      <c r="C52" s="51">
        <v>265</v>
      </c>
      <c r="D52" s="113"/>
      <c r="E52" s="3"/>
    </row>
    <row r="53" spans="1:5" ht="15">
      <c r="A53" s="49" t="s">
        <v>406</v>
      </c>
      <c r="B53" s="64" t="s">
        <v>78</v>
      </c>
      <c r="C53" s="51">
        <v>195</v>
      </c>
      <c r="D53" s="113"/>
      <c r="E53" s="3"/>
    </row>
    <row r="54" spans="1:5" ht="17.25" customHeight="1">
      <c r="A54" s="49" t="s">
        <v>407</v>
      </c>
      <c r="B54" s="52" t="s">
        <v>79</v>
      </c>
      <c r="C54" s="51">
        <v>195</v>
      </c>
      <c r="D54" s="113"/>
      <c r="E54" s="3"/>
    </row>
    <row r="55" spans="1:5" ht="17.25" customHeight="1">
      <c r="A55" s="49" t="s">
        <v>408</v>
      </c>
      <c r="B55" s="64" t="s">
        <v>80</v>
      </c>
      <c r="C55" s="51">
        <v>195</v>
      </c>
      <c r="D55" s="113"/>
      <c r="E55" s="3"/>
    </row>
    <row r="56" spans="1:5" ht="15">
      <c r="A56" s="49" t="s">
        <v>409</v>
      </c>
      <c r="B56" s="64" t="s">
        <v>81</v>
      </c>
      <c r="C56" s="51">
        <v>195</v>
      </c>
      <c r="D56" s="113"/>
      <c r="E56" s="3"/>
    </row>
    <row r="57" spans="1:5" ht="15">
      <c r="A57" s="49" t="s">
        <v>410</v>
      </c>
      <c r="B57" s="64" t="s">
        <v>82</v>
      </c>
      <c r="C57" s="51">
        <v>195</v>
      </c>
      <c r="D57" s="113"/>
      <c r="E57" s="3"/>
    </row>
    <row r="58" spans="1:5" ht="15">
      <c r="A58" s="49" t="s">
        <v>411</v>
      </c>
      <c r="B58" s="64" t="s">
        <v>83</v>
      </c>
      <c r="C58" s="51">
        <v>195</v>
      </c>
      <c r="D58" s="113"/>
      <c r="E58" s="3"/>
    </row>
    <row r="59" spans="1:5" ht="15">
      <c r="A59" s="49" t="s">
        <v>412</v>
      </c>
      <c r="B59" s="64" t="s">
        <v>84</v>
      </c>
      <c r="C59" s="51">
        <v>195</v>
      </c>
      <c r="D59" s="113"/>
      <c r="E59" s="3"/>
    </row>
    <row r="60" spans="1:5" ht="15">
      <c r="A60" s="49" t="s">
        <v>413</v>
      </c>
      <c r="B60" s="64" t="s">
        <v>85</v>
      </c>
      <c r="C60" s="51">
        <v>195</v>
      </c>
      <c r="D60" s="113"/>
      <c r="E60" s="3"/>
    </row>
    <row r="61" spans="1:5" ht="15">
      <c r="A61" s="49" t="s">
        <v>414</v>
      </c>
      <c r="B61" s="69" t="s">
        <v>86</v>
      </c>
      <c r="C61" s="51">
        <v>210</v>
      </c>
      <c r="D61" s="113"/>
      <c r="E61" s="3"/>
    </row>
    <row r="62" spans="1:5" ht="13.5">
      <c r="A62" s="49" t="s">
        <v>415</v>
      </c>
      <c r="B62" s="142" t="s">
        <v>87</v>
      </c>
      <c r="C62" s="48">
        <v>1290</v>
      </c>
      <c r="D62" s="113"/>
      <c r="E62" s="3"/>
    </row>
    <row r="63" spans="1:5" ht="15">
      <c r="A63" s="49" t="s">
        <v>416</v>
      </c>
      <c r="B63" s="52" t="s">
        <v>88</v>
      </c>
      <c r="C63" s="51">
        <v>250</v>
      </c>
      <c r="D63" s="113"/>
      <c r="E63" s="3"/>
    </row>
    <row r="64" spans="1:5" ht="15">
      <c r="A64" s="49" t="s">
        <v>417</v>
      </c>
      <c r="B64" s="52" t="s">
        <v>89</v>
      </c>
      <c r="C64" s="51">
        <v>135</v>
      </c>
      <c r="D64" s="113"/>
      <c r="E64" s="3"/>
    </row>
    <row r="65" spans="1:5" ht="15">
      <c r="A65" s="49" t="s">
        <v>418</v>
      </c>
      <c r="B65" s="52" t="s">
        <v>90</v>
      </c>
      <c r="C65" s="51">
        <v>230</v>
      </c>
      <c r="D65" s="113"/>
      <c r="E65" s="3"/>
    </row>
    <row r="66" spans="1:5" ht="30">
      <c r="A66" s="49" t="s">
        <v>419</v>
      </c>
      <c r="B66" s="52" t="s">
        <v>91</v>
      </c>
      <c r="C66" s="51">
        <v>230</v>
      </c>
      <c r="D66" s="113"/>
      <c r="E66" s="3"/>
    </row>
    <row r="67" spans="1:5" ht="15">
      <c r="A67" s="49" t="s">
        <v>420</v>
      </c>
      <c r="B67" s="63" t="s">
        <v>92</v>
      </c>
      <c r="C67" s="51">
        <v>80</v>
      </c>
      <c r="D67" s="113"/>
      <c r="E67" s="3"/>
    </row>
    <row r="68" spans="1:5" ht="15">
      <c r="A68" s="49" t="s">
        <v>421</v>
      </c>
      <c r="B68" s="52" t="s">
        <v>93</v>
      </c>
      <c r="C68" s="51">
        <v>230</v>
      </c>
      <c r="D68" s="113"/>
      <c r="E68" s="3"/>
    </row>
    <row r="69" spans="1:5" ht="15">
      <c r="A69" s="49" t="s">
        <v>422</v>
      </c>
      <c r="B69" s="71" t="s">
        <v>94</v>
      </c>
      <c r="C69" s="51">
        <v>135</v>
      </c>
      <c r="D69" s="113"/>
      <c r="E69" s="3"/>
    </row>
    <row r="70" spans="1:4" s="115" customFormat="1" ht="15.75">
      <c r="A70" s="49" t="s">
        <v>423</v>
      </c>
      <c r="B70" s="72" t="s">
        <v>95</v>
      </c>
      <c r="C70" s="59">
        <v>530</v>
      </c>
      <c r="D70" s="113"/>
    </row>
    <row r="71" spans="1:5" ht="15">
      <c r="A71" s="49" t="s">
        <v>424</v>
      </c>
      <c r="B71" s="52" t="s">
        <v>96</v>
      </c>
      <c r="C71" s="51">
        <v>50</v>
      </c>
      <c r="D71" s="113"/>
      <c r="E71" s="3"/>
    </row>
    <row r="72" spans="1:5" ht="15">
      <c r="A72" s="49" t="s">
        <v>425</v>
      </c>
      <c r="B72" s="52" t="s">
        <v>97</v>
      </c>
      <c r="C72" s="51">
        <v>30</v>
      </c>
      <c r="D72" s="113"/>
      <c r="E72" s="3"/>
    </row>
    <row r="73" spans="1:5" ht="15">
      <c r="A73" s="49" t="s">
        <v>426</v>
      </c>
      <c r="B73" s="52" t="s">
        <v>98</v>
      </c>
      <c r="C73" s="51">
        <v>70</v>
      </c>
      <c r="D73" s="113"/>
      <c r="E73" s="3"/>
    </row>
    <row r="74" spans="1:5" ht="15">
      <c r="A74" s="49" t="s">
        <v>427</v>
      </c>
      <c r="B74" s="52" t="s">
        <v>99</v>
      </c>
      <c r="C74" s="51">
        <v>60</v>
      </c>
      <c r="D74" s="113"/>
      <c r="E74" s="3"/>
    </row>
    <row r="75" spans="1:5" ht="15">
      <c r="A75" s="49" t="s">
        <v>428</v>
      </c>
      <c r="B75" s="52" t="s">
        <v>100</v>
      </c>
      <c r="C75" s="51">
        <v>70</v>
      </c>
      <c r="D75" s="113"/>
      <c r="E75" s="3"/>
    </row>
    <row r="76" spans="1:5" ht="15">
      <c r="A76" s="49" t="s">
        <v>429</v>
      </c>
      <c r="B76" s="52" t="s">
        <v>101</v>
      </c>
      <c r="C76" s="51">
        <v>60</v>
      </c>
      <c r="D76" s="113"/>
      <c r="E76" s="3"/>
    </row>
    <row r="77" spans="1:5" ht="15">
      <c r="A77" s="49" t="s">
        <v>430</v>
      </c>
      <c r="B77" s="52" t="s">
        <v>102</v>
      </c>
      <c r="C77" s="51">
        <v>30</v>
      </c>
      <c r="D77" s="113"/>
      <c r="E77" s="3"/>
    </row>
    <row r="78" spans="1:5" ht="15">
      <c r="A78" s="49" t="s">
        <v>431</v>
      </c>
      <c r="B78" s="205" t="s">
        <v>103</v>
      </c>
      <c r="C78" s="51">
        <v>160</v>
      </c>
      <c r="D78" s="113"/>
      <c r="E78" s="3"/>
    </row>
    <row r="79" spans="1:5" ht="15">
      <c r="A79" s="49" t="s">
        <v>432</v>
      </c>
      <c r="B79" s="52" t="s">
        <v>104</v>
      </c>
      <c r="C79" s="51">
        <v>60</v>
      </c>
      <c r="D79" s="113"/>
      <c r="E79" s="3"/>
    </row>
    <row r="80" spans="1:5" ht="15">
      <c r="A80" s="49" t="s">
        <v>433</v>
      </c>
      <c r="B80" s="52" t="s">
        <v>105</v>
      </c>
      <c r="C80" s="51">
        <v>160</v>
      </c>
      <c r="D80" s="113"/>
      <c r="E80" s="3"/>
    </row>
    <row r="81" spans="1:4" s="115" customFormat="1" ht="15">
      <c r="A81" s="49" t="s">
        <v>434</v>
      </c>
      <c r="B81" s="52" t="s">
        <v>106</v>
      </c>
      <c r="C81" s="51">
        <v>620</v>
      </c>
      <c r="D81" s="113"/>
    </row>
    <row r="82" spans="1:5" ht="15">
      <c r="A82" s="49" t="s">
        <v>435</v>
      </c>
      <c r="B82" s="52" t="s">
        <v>107</v>
      </c>
      <c r="C82" s="51">
        <v>265</v>
      </c>
      <c r="D82" s="113"/>
      <c r="E82" s="3"/>
    </row>
    <row r="83" spans="1:5" ht="15">
      <c r="A83" s="49" t="s">
        <v>436</v>
      </c>
      <c r="B83" s="52" t="s">
        <v>108</v>
      </c>
      <c r="C83" s="51">
        <v>60</v>
      </c>
      <c r="D83" s="113"/>
      <c r="E83" s="3"/>
    </row>
    <row r="84" spans="1:5" ht="15">
      <c r="A84" s="41" t="s">
        <v>721</v>
      </c>
      <c r="B84" s="55" t="s">
        <v>737</v>
      </c>
      <c r="C84" s="43"/>
      <c r="D84" s="113"/>
      <c r="E84" s="3"/>
    </row>
    <row r="85" spans="1:5" ht="15">
      <c r="A85" s="41" t="s">
        <v>722</v>
      </c>
      <c r="B85" s="55" t="s">
        <v>120</v>
      </c>
      <c r="C85" s="43"/>
      <c r="D85" s="113"/>
      <c r="E85" s="3"/>
    </row>
    <row r="86" spans="1:5" ht="15">
      <c r="A86" s="49" t="s">
        <v>447</v>
      </c>
      <c r="B86" s="74" t="s">
        <v>121</v>
      </c>
      <c r="C86" s="51">
        <v>625</v>
      </c>
      <c r="D86" s="113"/>
      <c r="E86" s="3"/>
    </row>
    <row r="87" spans="1:5" ht="15">
      <c r="A87" s="49" t="s">
        <v>448</v>
      </c>
      <c r="B87" s="74" t="s">
        <v>122</v>
      </c>
      <c r="C87" s="51">
        <v>625</v>
      </c>
      <c r="D87" s="113"/>
      <c r="E87" s="3"/>
    </row>
    <row r="88" spans="1:5" ht="15">
      <c r="A88" s="49" t="s">
        <v>449</v>
      </c>
      <c r="B88" s="75" t="s">
        <v>123</v>
      </c>
      <c r="C88" s="51">
        <v>625</v>
      </c>
      <c r="D88" s="113"/>
      <c r="E88" s="3"/>
    </row>
    <row r="89" spans="1:5" ht="15">
      <c r="A89" s="49" t="s">
        <v>450</v>
      </c>
      <c r="B89" s="74" t="s">
        <v>124</v>
      </c>
      <c r="C89" s="51">
        <v>935</v>
      </c>
      <c r="D89" s="113"/>
      <c r="E89" s="3"/>
    </row>
    <row r="90" spans="1:5" ht="15">
      <c r="A90" s="49" t="s">
        <v>451</v>
      </c>
      <c r="B90" s="74" t="s">
        <v>125</v>
      </c>
      <c r="C90" s="51">
        <v>2495</v>
      </c>
      <c r="D90" s="113"/>
      <c r="E90" s="3"/>
    </row>
    <row r="91" spans="1:5" ht="15">
      <c r="A91" s="49" t="s">
        <v>452</v>
      </c>
      <c r="B91" s="75" t="s">
        <v>126</v>
      </c>
      <c r="C91" s="51">
        <v>625</v>
      </c>
      <c r="D91" s="113"/>
      <c r="E91" s="3"/>
    </row>
    <row r="92" spans="1:5" ht="15">
      <c r="A92" s="49" t="s">
        <v>453</v>
      </c>
      <c r="B92" s="75" t="s">
        <v>127</v>
      </c>
      <c r="C92" s="51">
        <v>625</v>
      </c>
      <c r="D92" s="113"/>
      <c r="E92" s="3"/>
    </row>
    <row r="93" spans="1:5" ht="15">
      <c r="A93" s="49" t="s">
        <v>454</v>
      </c>
      <c r="B93" s="50" t="s">
        <v>128</v>
      </c>
      <c r="C93" s="51">
        <v>1560</v>
      </c>
      <c r="D93" s="113"/>
      <c r="E93" s="3"/>
    </row>
    <row r="94" spans="1:5" ht="30">
      <c r="A94" s="49" t="s">
        <v>455</v>
      </c>
      <c r="B94" s="75" t="s">
        <v>129</v>
      </c>
      <c r="C94" s="51">
        <v>1870</v>
      </c>
      <c r="D94" s="113"/>
      <c r="E94" s="3"/>
    </row>
    <row r="95" spans="1:5" ht="30">
      <c r="A95" s="49" t="s">
        <v>456</v>
      </c>
      <c r="B95" s="75" t="s">
        <v>130</v>
      </c>
      <c r="C95" s="51">
        <v>2810</v>
      </c>
      <c r="D95" s="113"/>
      <c r="E95" s="3"/>
    </row>
    <row r="96" spans="1:5" ht="15">
      <c r="A96" s="49" t="s">
        <v>457</v>
      </c>
      <c r="B96" s="74" t="s">
        <v>131</v>
      </c>
      <c r="C96" s="51">
        <v>625</v>
      </c>
      <c r="D96" s="113"/>
      <c r="E96" s="3"/>
    </row>
    <row r="97" spans="1:5" ht="30">
      <c r="A97" s="49" t="s">
        <v>458</v>
      </c>
      <c r="B97" s="50" t="s">
        <v>132</v>
      </c>
      <c r="C97" s="51">
        <v>1870</v>
      </c>
      <c r="D97" s="113"/>
      <c r="E97" s="3"/>
    </row>
    <row r="98" spans="1:5" ht="15">
      <c r="A98" s="49" t="s">
        <v>459</v>
      </c>
      <c r="B98" s="52" t="s">
        <v>133</v>
      </c>
      <c r="C98" s="51">
        <v>625</v>
      </c>
      <c r="D98" s="113"/>
      <c r="E98" s="3"/>
    </row>
    <row r="99" spans="1:5" ht="15">
      <c r="A99" s="49" t="s">
        <v>460</v>
      </c>
      <c r="B99" s="52" t="s">
        <v>134</v>
      </c>
      <c r="C99" s="51">
        <v>935</v>
      </c>
      <c r="D99" s="113"/>
      <c r="E99" s="3"/>
    </row>
    <row r="100" spans="1:5" ht="18.75" customHeight="1">
      <c r="A100" s="49" t="s">
        <v>461</v>
      </c>
      <c r="B100" s="52" t="s">
        <v>135</v>
      </c>
      <c r="C100" s="51">
        <v>625</v>
      </c>
      <c r="D100" s="113"/>
      <c r="E100" s="3"/>
    </row>
    <row r="101" spans="1:5" ht="15">
      <c r="A101" s="49" t="s">
        <v>766</v>
      </c>
      <c r="B101" s="197" t="s">
        <v>749</v>
      </c>
      <c r="C101" s="196">
        <v>2810</v>
      </c>
      <c r="D101" s="113"/>
      <c r="E101" s="200"/>
    </row>
    <row r="102" spans="1:5" ht="15">
      <c r="A102" s="49" t="s">
        <v>462</v>
      </c>
      <c r="B102" s="52" t="s">
        <v>136</v>
      </c>
      <c r="C102" s="51">
        <v>625</v>
      </c>
      <c r="D102" s="113"/>
      <c r="E102" s="3"/>
    </row>
    <row r="103" spans="1:5" ht="15">
      <c r="A103" s="49" t="s">
        <v>463</v>
      </c>
      <c r="B103" s="50" t="s">
        <v>137</v>
      </c>
      <c r="C103" s="51">
        <v>625</v>
      </c>
      <c r="D103" s="113"/>
      <c r="E103" s="3"/>
    </row>
    <row r="104" spans="1:5" ht="15.75" customHeight="1">
      <c r="A104" s="49" t="s">
        <v>464</v>
      </c>
      <c r="B104" s="50" t="s">
        <v>138</v>
      </c>
      <c r="C104" s="51">
        <v>935</v>
      </c>
      <c r="D104" s="113"/>
      <c r="E104" s="3"/>
    </row>
    <row r="105" spans="1:5" ht="15">
      <c r="A105" s="49" t="s">
        <v>465</v>
      </c>
      <c r="B105" s="50" t="s">
        <v>139</v>
      </c>
      <c r="C105" s="51">
        <v>935</v>
      </c>
      <c r="D105" s="113"/>
      <c r="E105" s="3"/>
    </row>
    <row r="106" spans="1:5" ht="15">
      <c r="A106" s="49" t="s">
        <v>466</v>
      </c>
      <c r="B106" s="50" t="s">
        <v>140</v>
      </c>
      <c r="C106" s="51">
        <v>625</v>
      </c>
      <c r="D106" s="113"/>
      <c r="E106" s="3"/>
    </row>
    <row r="107" spans="1:5" ht="15.75" customHeight="1">
      <c r="A107" s="49" t="s">
        <v>467</v>
      </c>
      <c r="B107" s="50" t="s">
        <v>141</v>
      </c>
      <c r="C107" s="51">
        <v>625</v>
      </c>
      <c r="D107" s="113"/>
      <c r="E107" s="3"/>
    </row>
    <row r="108" spans="1:5" ht="15">
      <c r="A108" s="49" t="s">
        <v>468</v>
      </c>
      <c r="B108" s="52" t="s">
        <v>142</v>
      </c>
      <c r="C108" s="51">
        <v>1405</v>
      </c>
      <c r="D108" s="113"/>
      <c r="E108" s="3"/>
    </row>
    <row r="109" spans="1:5" ht="15">
      <c r="A109" s="49" t="s">
        <v>469</v>
      </c>
      <c r="B109" s="94" t="s">
        <v>143</v>
      </c>
      <c r="C109" s="138">
        <v>125</v>
      </c>
      <c r="D109" s="113"/>
      <c r="E109" s="3"/>
    </row>
    <row r="110" spans="1:5" ht="30">
      <c r="A110" s="49" t="s">
        <v>470</v>
      </c>
      <c r="B110" s="50" t="s">
        <v>144</v>
      </c>
      <c r="C110" s="51">
        <v>935</v>
      </c>
      <c r="D110" s="113"/>
      <c r="E110" s="3"/>
    </row>
    <row r="111" spans="1:5" ht="15">
      <c r="A111" s="49" t="s">
        <v>471</v>
      </c>
      <c r="B111" s="75" t="s">
        <v>145</v>
      </c>
      <c r="C111" s="51">
        <v>935</v>
      </c>
      <c r="D111" s="113"/>
      <c r="E111" s="3"/>
    </row>
    <row r="112" spans="1:5" ht="15">
      <c r="A112" s="49" t="s">
        <v>472</v>
      </c>
      <c r="B112" s="75" t="s">
        <v>146</v>
      </c>
      <c r="C112" s="51">
        <v>625</v>
      </c>
      <c r="D112" s="113"/>
      <c r="E112" s="3"/>
    </row>
    <row r="113" spans="1:5" ht="15">
      <c r="A113" s="49" t="s">
        <v>473</v>
      </c>
      <c r="B113" s="75" t="s">
        <v>147</v>
      </c>
      <c r="C113" s="51">
        <v>625</v>
      </c>
      <c r="D113" s="113"/>
      <c r="E113" s="3"/>
    </row>
    <row r="114" spans="1:5" ht="15">
      <c r="A114" s="49" t="s">
        <v>474</v>
      </c>
      <c r="B114" s="75" t="s">
        <v>148</v>
      </c>
      <c r="C114" s="51">
        <v>935</v>
      </c>
      <c r="D114" s="113"/>
      <c r="E114" s="3"/>
    </row>
    <row r="115" spans="1:5" ht="15">
      <c r="A115" s="49" t="s">
        <v>475</v>
      </c>
      <c r="B115" s="75" t="s">
        <v>149</v>
      </c>
      <c r="C115" s="51">
        <v>625</v>
      </c>
      <c r="D115" s="113"/>
      <c r="E115" s="3"/>
    </row>
    <row r="116" spans="1:5" ht="15">
      <c r="A116" s="49" t="s">
        <v>476</v>
      </c>
      <c r="B116" s="75" t="s">
        <v>150</v>
      </c>
      <c r="C116" s="51">
        <v>935</v>
      </c>
      <c r="D116" s="113"/>
      <c r="E116" s="3"/>
    </row>
    <row r="117" spans="1:5" ht="15">
      <c r="A117" s="49" t="s">
        <v>477</v>
      </c>
      <c r="B117" s="75" t="s">
        <v>151</v>
      </c>
      <c r="C117" s="51">
        <v>625</v>
      </c>
      <c r="D117" s="113"/>
      <c r="E117" s="3"/>
    </row>
    <row r="118" spans="1:5" ht="15">
      <c r="A118" s="49" t="s">
        <v>478</v>
      </c>
      <c r="B118" s="52" t="s">
        <v>152</v>
      </c>
      <c r="C118" s="51">
        <v>1250</v>
      </c>
      <c r="D118" s="113"/>
      <c r="E118" s="3"/>
    </row>
    <row r="119" spans="1:5" ht="15">
      <c r="A119" s="49" t="s">
        <v>479</v>
      </c>
      <c r="B119" s="52" t="s">
        <v>153</v>
      </c>
      <c r="C119" s="51">
        <v>2185</v>
      </c>
      <c r="D119" s="113"/>
      <c r="E119" s="3"/>
    </row>
    <row r="120" spans="1:5" ht="15">
      <c r="A120" s="49" t="s">
        <v>480</v>
      </c>
      <c r="B120" s="52" t="s">
        <v>154</v>
      </c>
      <c r="C120" s="51">
        <v>1560</v>
      </c>
      <c r="D120" s="113"/>
      <c r="E120" s="3"/>
    </row>
    <row r="121" spans="1:5" ht="15">
      <c r="A121" s="49" t="s">
        <v>481</v>
      </c>
      <c r="B121" s="52" t="s">
        <v>155</v>
      </c>
      <c r="C121" s="51">
        <v>1560</v>
      </c>
      <c r="D121" s="113"/>
      <c r="E121" s="3"/>
    </row>
    <row r="122" spans="1:5" ht="15">
      <c r="A122" s="49" t="s">
        <v>482</v>
      </c>
      <c r="B122" s="52" t="s">
        <v>156</v>
      </c>
      <c r="C122" s="51">
        <v>1250</v>
      </c>
      <c r="D122" s="113"/>
      <c r="E122" s="3"/>
    </row>
    <row r="123" spans="1:5" ht="15">
      <c r="A123" s="41" t="s">
        <v>738</v>
      </c>
      <c r="B123" s="55" t="s">
        <v>739</v>
      </c>
      <c r="C123" s="43"/>
      <c r="D123" s="113"/>
      <c r="E123" s="3"/>
    </row>
    <row r="124" spans="1:5" ht="15">
      <c r="A124" s="41" t="s">
        <v>723</v>
      </c>
      <c r="B124" s="55" t="s">
        <v>740</v>
      </c>
      <c r="C124" s="43"/>
      <c r="D124" s="113"/>
      <c r="E124" s="3"/>
    </row>
    <row r="125" spans="1:5" ht="15">
      <c r="A125" s="227" t="s">
        <v>724</v>
      </c>
      <c r="B125" s="228" t="s">
        <v>157</v>
      </c>
      <c r="C125" s="229"/>
      <c r="D125" s="113"/>
      <c r="E125" s="3"/>
    </row>
    <row r="126" spans="1:4" s="181" customFormat="1" ht="15">
      <c r="A126" s="49" t="s">
        <v>9</v>
      </c>
      <c r="B126" s="52" t="s">
        <v>158</v>
      </c>
      <c r="C126" s="51">
        <v>4000</v>
      </c>
      <c r="D126" s="113"/>
    </row>
    <row r="127" spans="1:5" ht="30">
      <c r="A127" s="49" t="s">
        <v>10</v>
      </c>
      <c r="B127" s="52" t="s">
        <v>489</v>
      </c>
      <c r="C127" s="51">
        <v>3600</v>
      </c>
      <c r="D127" s="113"/>
      <c r="E127" s="3"/>
    </row>
    <row r="128" spans="1:5" ht="15">
      <c r="A128" s="49" t="s">
        <v>490</v>
      </c>
      <c r="B128" s="75" t="s">
        <v>159</v>
      </c>
      <c r="C128" s="51">
        <v>5500</v>
      </c>
      <c r="D128" s="113"/>
      <c r="E128" s="3"/>
    </row>
    <row r="129" spans="1:4" s="77" customFormat="1" ht="30">
      <c r="A129" s="49" t="s">
        <v>491</v>
      </c>
      <c r="B129" s="52" t="s">
        <v>492</v>
      </c>
      <c r="C129" s="51">
        <v>4950</v>
      </c>
      <c r="D129" s="113"/>
    </row>
    <row r="130" spans="1:4" s="77" customFormat="1" ht="15">
      <c r="A130" s="222" t="s">
        <v>493</v>
      </c>
      <c r="B130" s="223" t="s">
        <v>160</v>
      </c>
      <c r="C130" s="224">
        <v>14600</v>
      </c>
      <c r="D130" s="113"/>
    </row>
    <row r="131" spans="1:4" s="77" customFormat="1" ht="15">
      <c r="A131" s="49"/>
      <c r="B131" s="52" t="s">
        <v>771</v>
      </c>
      <c r="C131" s="51"/>
      <c r="D131" s="113"/>
    </row>
    <row r="132" spans="1:4" s="77" customFormat="1" ht="15">
      <c r="A132" s="222" t="s">
        <v>772</v>
      </c>
      <c r="B132" s="226" t="s">
        <v>776</v>
      </c>
      <c r="C132" s="224">
        <v>8140</v>
      </c>
      <c r="D132" s="113"/>
    </row>
    <row r="133" spans="1:4" s="77" customFormat="1" ht="15">
      <c r="A133" s="222" t="s">
        <v>773</v>
      </c>
      <c r="B133" s="226" t="s">
        <v>777</v>
      </c>
      <c r="C133" s="224">
        <v>6460</v>
      </c>
      <c r="D133" s="113"/>
    </row>
    <row r="134" spans="1:4" s="78" customFormat="1" ht="30">
      <c r="A134" s="222" t="s">
        <v>494</v>
      </c>
      <c r="B134" s="226" t="s">
        <v>495</v>
      </c>
      <c r="C134" s="224">
        <v>13130</v>
      </c>
      <c r="D134" s="113"/>
    </row>
    <row r="135" spans="1:4" s="78" customFormat="1" ht="15">
      <c r="A135" s="49"/>
      <c r="B135" s="52" t="s">
        <v>771</v>
      </c>
      <c r="C135" s="51"/>
      <c r="D135" s="113"/>
    </row>
    <row r="136" spans="1:4" s="78" customFormat="1" ht="30">
      <c r="A136" s="222" t="s">
        <v>774</v>
      </c>
      <c r="B136" s="226" t="s">
        <v>803</v>
      </c>
      <c r="C136" s="224">
        <v>7320.424657534247</v>
      </c>
      <c r="D136" s="113"/>
    </row>
    <row r="137" spans="1:4" s="78" customFormat="1" ht="15">
      <c r="A137" s="222" t="s">
        <v>778</v>
      </c>
      <c r="B137" s="226" t="s">
        <v>777</v>
      </c>
      <c r="C137" s="224">
        <v>5809.575342465753</v>
      </c>
      <c r="D137" s="113"/>
    </row>
    <row r="138" spans="1:4" s="22" customFormat="1" ht="15">
      <c r="A138" s="49" t="s">
        <v>496</v>
      </c>
      <c r="B138" s="52" t="s">
        <v>161</v>
      </c>
      <c r="C138" s="51">
        <v>2500</v>
      </c>
      <c r="D138" s="113"/>
    </row>
    <row r="139" spans="1:4" s="22" customFormat="1" ht="30">
      <c r="A139" s="49" t="s">
        <v>497</v>
      </c>
      <c r="B139" s="52" t="s">
        <v>498</v>
      </c>
      <c r="C139" s="51">
        <v>2250</v>
      </c>
      <c r="D139" s="113"/>
    </row>
    <row r="140" spans="1:4" s="77" customFormat="1" ht="15">
      <c r="A140" s="49" t="s">
        <v>499</v>
      </c>
      <c r="B140" s="75" t="s">
        <v>162</v>
      </c>
      <c r="C140" s="51">
        <v>3000</v>
      </c>
      <c r="D140" s="113"/>
    </row>
    <row r="141" spans="1:4" s="78" customFormat="1" ht="30">
      <c r="A141" s="49" t="s">
        <v>500</v>
      </c>
      <c r="B141" s="52" t="s">
        <v>501</v>
      </c>
      <c r="C141" s="51">
        <v>2700</v>
      </c>
      <c r="D141" s="113"/>
    </row>
    <row r="142" spans="1:4" s="22" customFormat="1" ht="15">
      <c r="A142" s="222" t="s">
        <v>502</v>
      </c>
      <c r="B142" s="223" t="s">
        <v>163</v>
      </c>
      <c r="C142" s="224">
        <v>11000</v>
      </c>
      <c r="D142" s="113"/>
    </row>
    <row r="143" spans="1:4" s="22" customFormat="1" ht="15">
      <c r="A143" s="49"/>
      <c r="B143" s="52" t="s">
        <v>771</v>
      </c>
      <c r="C143" s="51"/>
      <c r="D143" s="113"/>
    </row>
    <row r="144" spans="1:4" s="22" customFormat="1" ht="15">
      <c r="A144" s="222" t="s">
        <v>793</v>
      </c>
      <c r="B144" s="226" t="s">
        <v>795</v>
      </c>
      <c r="C144" s="224">
        <v>6330</v>
      </c>
      <c r="D144" s="113"/>
    </row>
    <row r="145" spans="1:4" s="22" customFormat="1" ht="15">
      <c r="A145" s="222" t="s">
        <v>794</v>
      </c>
      <c r="B145" s="226" t="s">
        <v>796</v>
      </c>
      <c r="C145" s="224">
        <v>4670</v>
      </c>
      <c r="D145" s="113"/>
    </row>
    <row r="146" spans="1:4" s="77" customFormat="1" ht="30">
      <c r="A146" s="49" t="s">
        <v>503</v>
      </c>
      <c r="B146" s="52" t="s">
        <v>504</v>
      </c>
      <c r="C146" s="51">
        <v>9900</v>
      </c>
      <c r="D146" s="113"/>
    </row>
    <row r="147" spans="1:4" s="77" customFormat="1" ht="15">
      <c r="A147" s="49"/>
      <c r="B147" s="52" t="s">
        <v>771</v>
      </c>
      <c r="C147" s="51"/>
      <c r="D147" s="113"/>
    </row>
    <row r="148" spans="1:4" s="77" customFormat="1" ht="30">
      <c r="A148" s="222" t="s">
        <v>779</v>
      </c>
      <c r="B148" s="226" t="s">
        <v>804</v>
      </c>
      <c r="C148" s="224">
        <v>5695</v>
      </c>
      <c r="D148" s="113"/>
    </row>
    <row r="149" spans="1:4" s="77" customFormat="1" ht="15">
      <c r="A149" s="222" t="s">
        <v>780</v>
      </c>
      <c r="B149" s="226" t="s">
        <v>796</v>
      </c>
      <c r="C149" s="224">
        <v>4205</v>
      </c>
      <c r="D149" s="113"/>
    </row>
    <row r="150" spans="1:4" s="22" customFormat="1" ht="30">
      <c r="A150" s="222" t="s">
        <v>505</v>
      </c>
      <c r="B150" s="223" t="s">
        <v>164</v>
      </c>
      <c r="C150" s="224">
        <v>21700</v>
      </c>
      <c r="D150" s="113"/>
    </row>
    <row r="151" spans="1:4" s="22" customFormat="1" ht="15">
      <c r="A151" s="49"/>
      <c r="B151" s="52" t="s">
        <v>771</v>
      </c>
      <c r="C151" s="51"/>
      <c r="D151" s="113"/>
    </row>
    <row r="152" spans="1:4" s="22" customFormat="1" ht="30">
      <c r="A152" s="222" t="s">
        <v>781</v>
      </c>
      <c r="B152" s="226" t="s">
        <v>797</v>
      </c>
      <c r="C152" s="224">
        <v>13030</v>
      </c>
      <c r="D152" s="113"/>
    </row>
    <row r="153" spans="1:4" s="22" customFormat="1" ht="30">
      <c r="A153" s="222" t="s">
        <v>782</v>
      </c>
      <c r="B153" s="226" t="s">
        <v>798</v>
      </c>
      <c r="C153" s="224">
        <v>8670</v>
      </c>
      <c r="D153" s="113"/>
    </row>
    <row r="154" spans="1:4" s="22" customFormat="1" ht="45">
      <c r="A154" s="222" t="s">
        <v>506</v>
      </c>
      <c r="B154" s="226" t="s">
        <v>507</v>
      </c>
      <c r="C154" s="224">
        <v>19530</v>
      </c>
      <c r="D154" s="113"/>
    </row>
    <row r="155" spans="1:4" s="22" customFormat="1" ht="15">
      <c r="A155" s="49"/>
      <c r="B155" s="52" t="s">
        <v>771</v>
      </c>
      <c r="C155" s="51"/>
      <c r="D155" s="113"/>
    </row>
    <row r="156" spans="1:4" s="22" customFormat="1" ht="45">
      <c r="A156" s="222" t="s">
        <v>783</v>
      </c>
      <c r="B156" s="226" t="s">
        <v>799</v>
      </c>
      <c r="C156" s="224">
        <v>11725</v>
      </c>
      <c r="D156" s="113"/>
    </row>
    <row r="157" spans="1:4" s="22" customFormat="1" ht="30">
      <c r="A157" s="222" t="s">
        <v>784</v>
      </c>
      <c r="B157" s="226" t="s">
        <v>798</v>
      </c>
      <c r="C157" s="224">
        <v>7805</v>
      </c>
      <c r="D157" s="113"/>
    </row>
    <row r="158" spans="1:4" s="78" customFormat="1" ht="15">
      <c r="A158" s="49" t="s">
        <v>508</v>
      </c>
      <c r="B158" s="52" t="s">
        <v>165</v>
      </c>
      <c r="C158" s="51">
        <v>3500</v>
      </c>
      <c r="D158" s="113"/>
    </row>
    <row r="159" spans="1:4" s="116" customFormat="1" ht="14.25" customHeight="1">
      <c r="A159" s="49" t="s">
        <v>509</v>
      </c>
      <c r="B159" s="52" t="s">
        <v>510</v>
      </c>
      <c r="C159" s="51">
        <v>3150</v>
      </c>
      <c r="D159" s="113"/>
    </row>
    <row r="160" spans="1:4" s="116" customFormat="1" ht="15">
      <c r="A160" s="49" t="s">
        <v>511</v>
      </c>
      <c r="B160" s="75" t="s">
        <v>166</v>
      </c>
      <c r="C160" s="51">
        <v>4000</v>
      </c>
      <c r="D160" s="113"/>
    </row>
    <row r="161" spans="1:4" s="116" customFormat="1" ht="30">
      <c r="A161" s="49" t="s">
        <v>512</v>
      </c>
      <c r="B161" s="52" t="s">
        <v>513</v>
      </c>
      <c r="C161" s="51">
        <v>3600</v>
      </c>
      <c r="D161" s="113"/>
    </row>
    <row r="162" spans="1:4" s="116" customFormat="1" ht="21.75" customHeight="1">
      <c r="A162" s="222" t="s">
        <v>514</v>
      </c>
      <c r="B162" s="223" t="s">
        <v>167</v>
      </c>
      <c r="C162" s="224">
        <v>12800</v>
      </c>
      <c r="D162" s="113"/>
    </row>
    <row r="163" spans="1:4" s="116" customFormat="1" ht="15">
      <c r="A163" s="49"/>
      <c r="B163" s="52" t="s">
        <v>771</v>
      </c>
      <c r="C163" s="51"/>
      <c r="D163" s="113"/>
    </row>
    <row r="164" spans="1:4" s="116" customFormat="1" ht="15">
      <c r="A164" s="222" t="s">
        <v>785</v>
      </c>
      <c r="B164" s="223" t="s">
        <v>800</v>
      </c>
      <c r="C164" s="224">
        <v>7230</v>
      </c>
      <c r="D164" s="113"/>
    </row>
    <row r="165" spans="1:4" s="116" customFormat="1" ht="15">
      <c r="A165" s="222" t="s">
        <v>786</v>
      </c>
      <c r="B165" s="223" t="s">
        <v>801</v>
      </c>
      <c r="C165" s="224">
        <v>5570</v>
      </c>
      <c r="D165" s="113"/>
    </row>
    <row r="166" spans="1:4" s="116" customFormat="1" ht="33" customHeight="1">
      <c r="A166" s="222" t="s">
        <v>515</v>
      </c>
      <c r="B166" s="226" t="s">
        <v>516</v>
      </c>
      <c r="C166" s="224">
        <v>11520</v>
      </c>
      <c r="D166" s="113"/>
    </row>
    <row r="167" spans="1:4" s="116" customFormat="1" ht="15">
      <c r="A167" s="49"/>
      <c r="B167" s="52" t="s">
        <v>771</v>
      </c>
      <c r="C167" s="51"/>
      <c r="D167" s="113"/>
    </row>
    <row r="168" spans="1:4" s="116" customFormat="1" ht="30">
      <c r="A168" s="222" t="s">
        <v>787</v>
      </c>
      <c r="B168" s="223" t="s">
        <v>802</v>
      </c>
      <c r="C168" s="224">
        <v>6505</v>
      </c>
      <c r="D168" s="113"/>
    </row>
    <row r="169" spans="1:4" s="116" customFormat="1" ht="15">
      <c r="A169" s="222" t="s">
        <v>788</v>
      </c>
      <c r="B169" s="223" t="s">
        <v>801</v>
      </c>
      <c r="C169" s="224">
        <v>5015</v>
      </c>
      <c r="D169" s="113"/>
    </row>
    <row r="170" spans="1:4" s="116" customFormat="1" ht="15">
      <c r="A170" s="49" t="s">
        <v>517</v>
      </c>
      <c r="B170" s="52" t="s">
        <v>168</v>
      </c>
      <c r="C170" s="51">
        <v>2500</v>
      </c>
      <c r="D170" s="113"/>
    </row>
    <row r="171" spans="1:4" s="116" customFormat="1" ht="15">
      <c r="A171" s="49" t="s">
        <v>518</v>
      </c>
      <c r="B171" s="52" t="s">
        <v>519</v>
      </c>
      <c r="C171" s="51">
        <v>2250</v>
      </c>
      <c r="D171" s="113"/>
    </row>
    <row r="172" spans="1:4" s="116" customFormat="1" ht="15">
      <c r="A172" s="49" t="s">
        <v>520</v>
      </c>
      <c r="B172" s="79" t="s">
        <v>169</v>
      </c>
      <c r="C172" s="51">
        <v>3000</v>
      </c>
      <c r="D172" s="113"/>
    </row>
    <row r="173" spans="1:4" s="116" customFormat="1" ht="27" customHeight="1">
      <c r="A173" s="49" t="s">
        <v>521</v>
      </c>
      <c r="B173" s="52" t="s">
        <v>522</v>
      </c>
      <c r="C173" s="51">
        <v>2700</v>
      </c>
      <c r="D173" s="113"/>
    </row>
    <row r="174" spans="1:4" s="116" customFormat="1" ht="15">
      <c r="A174" s="49" t="s">
        <v>523</v>
      </c>
      <c r="B174" s="52" t="s">
        <v>170</v>
      </c>
      <c r="C174" s="51">
        <v>2350</v>
      </c>
      <c r="D174" s="113"/>
    </row>
    <row r="175" spans="1:4" s="116" customFormat="1" ht="14.25" customHeight="1">
      <c r="A175" s="49" t="s">
        <v>524</v>
      </c>
      <c r="B175" s="52" t="s">
        <v>525</v>
      </c>
      <c r="C175" s="51">
        <v>2120</v>
      </c>
      <c r="D175" s="113"/>
    </row>
    <row r="176" spans="1:4" s="116" customFormat="1" ht="15">
      <c r="A176" s="49" t="s">
        <v>526</v>
      </c>
      <c r="B176" s="75" t="s">
        <v>171</v>
      </c>
      <c r="C176" s="51">
        <v>4670</v>
      </c>
      <c r="D176" s="113"/>
    </row>
    <row r="177" spans="1:4" s="116" customFormat="1" ht="27" customHeight="1">
      <c r="A177" s="49" t="s">
        <v>527</v>
      </c>
      <c r="B177" s="52" t="s">
        <v>528</v>
      </c>
      <c r="C177" s="51">
        <v>4200</v>
      </c>
      <c r="D177" s="113"/>
    </row>
    <row r="178" spans="1:4" s="116" customFormat="1" ht="15">
      <c r="A178" s="222" t="s">
        <v>529</v>
      </c>
      <c r="B178" s="223" t="s">
        <v>172</v>
      </c>
      <c r="C178" s="224">
        <v>7300</v>
      </c>
      <c r="D178" s="113"/>
    </row>
    <row r="179" spans="1:4" s="116" customFormat="1" ht="15">
      <c r="A179" s="49"/>
      <c r="B179" s="52" t="s">
        <v>771</v>
      </c>
      <c r="C179" s="51"/>
      <c r="D179" s="113"/>
    </row>
    <row r="180" spans="1:4" s="116" customFormat="1" ht="15">
      <c r="A180" s="222" t="s">
        <v>789</v>
      </c>
      <c r="B180" s="226" t="s">
        <v>805</v>
      </c>
      <c r="C180" s="224">
        <v>4230</v>
      </c>
      <c r="D180" s="113"/>
    </row>
    <row r="181" spans="1:4" s="116" customFormat="1" ht="15">
      <c r="A181" s="222" t="s">
        <v>790</v>
      </c>
      <c r="B181" s="223" t="s">
        <v>807</v>
      </c>
      <c r="C181" s="224">
        <v>3070</v>
      </c>
      <c r="D181" s="113"/>
    </row>
    <row r="182" spans="1:4" s="116" customFormat="1" ht="18" customHeight="1">
      <c r="A182" s="222" t="s">
        <v>530</v>
      </c>
      <c r="B182" s="226" t="s">
        <v>531</v>
      </c>
      <c r="C182" s="224">
        <v>6570</v>
      </c>
      <c r="D182" s="113"/>
    </row>
    <row r="183" spans="1:4" s="116" customFormat="1" ht="18" customHeight="1">
      <c r="A183" s="49"/>
      <c r="B183" s="52" t="s">
        <v>771</v>
      </c>
      <c r="C183" s="51"/>
      <c r="D183" s="113"/>
    </row>
    <row r="184" spans="1:4" s="116" customFormat="1" ht="18" customHeight="1">
      <c r="A184" s="222" t="s">
        <v>791</v>
      </c>
      <c r="B184" s="226" t="s">
        <v>806</v>
      </c>
      <c r="C184" s="224">
        <v>3805</v>
      </c>
      <c r="D184" s="113"/>
    </row>
    <row r="185" spans="1:4" s="116" customFormat="1" ht="18" customHeight="1">
      <c r="A185" s="222" t="s">
        <v>792</v>
      </c>
      <c r="B185" s="223" t="s">
        <v>807</v>
      </c>
      <c r="C185" s="224">
        <v>2765</v>
      </c>
      <c r="D185" s="113"/>
    </row>
    <row r="186" spans="1:4" s="28" customFormat="1" ht="17.25" customHeight="1">
      <c r="A186" s="49" t="s">
        <v>532</v>
      </c>
      <c r="B186" s="75" t="s">
        <v>173</v>
      </c>
      <c r="C186" s="51">
        <v>400</v>
      </c>
      <c r="D186" s="113"/>
    </row>
    <row r="187" spans="1:4" s="28" customFormat="1" ht="15">
      <c r="A187" s="46" t="s">
        <v>725</v>
      </c>
      <c r="B187" s="60" t="s">
        <v>174</v>
      </c>
      <c r="C187" s="80"/>
      <c r="D187" s="113"/>
    </row>
    <row r="188" spans="1:4" s="117" customFormat="1" ht="15">
      <c r="A188" s="81" t="s">
        <v>533</v>
      </c>
      <c r="B188" s="82" t="s">
        <v>175</v>
      </c>
      <c r="C188" s="80"/>
      <c r="D188" s="113"/>
    </row>
    <row r="189" spans="1:4" s="117" customFormat="1" ht="25.5">
      <c r="A189" s="73" t="s">
        <v>534</v>
      </c>
      <c r="B189" s="201" t="s">
        <v>176</v>
      </c>
      <c r="C189" s="51">
        <v>2000</v>
      </c>
      <c r="D189" s="113"/>
    </row>
    <row r="190" spans="1:4" s="28" customFormat="1" ht="38.25">
      <c r="A190" s="73" t="s">
        <v>535</v>
      </c>
      <c r="B190" s="202" t="s">
        <v>177</v>
      </c>
      <c r="C190" s="51">
        <v>2650</v>
      </c>
      <c r="D190" s="113"/>
    </row>
    <row r="191" spans="1:4" s="28" customFormat="1" ht="15">
      <c r="A191" s="73" t="s">
        <v>536</v>
      </c>
      <c r="B191" s="202" t="s">
        <v>309</v>
      </c>
      <c r="C191" s="138">
        <v>650</v>
      </c>
      <c r="D191" s="113"/>
    </row>
    <row r="192" spans="1:4" s="117" customFormat="1" ht="15">
      <c r="A192" s="73" t="s">
        <v>538</v>
      </c>
      <c r="B192" s="202" t="s">
        <v>310</v>
      </c>
      <c r="C192" s="138">
        <v>400</v>
      </c>
      <c r="D192" s="113"/>
    </row>
    <row r="193" spans="1:4" s="28" customFormat="1" ht="19.5" customHeight="1">
      <c r="A193" s="73" t="s">
        <v>539</v>
      </c>
      <c r="B193" s="202" t="s">
        <v>311</v>
      </c>
      <c r="C193" s="138">
        <v>300</v>
      </c>
      <c r="D193" s="113"/>
    </row>
    <row r="194" spans="1:4" s="28" customFormat="1" ht="15">
      <c r="A194" s="73" t="s">
        <v>540</v>
      </c>
      <c r="B194" s="202" t="s">
        <v>312</v>
      </c>
      <c r="C194" s="138">
        <v>650</v>
      </c>
      <c r="D194" s="113"/>
    </row>
    <row r="195" spans="1:4" s="28" customFormat="1" ht="19.5" customHeight="1">
      <c r="A195" s="73" t="s">
        <v>541</v>
      </c>
      <c r="B195" s="202" t="s">
        <v>542</v>
      </c>
      <c r="C195" s="51">
        <v>650</v>
      </c>
      <c r="D195" s="113"/>
    </row>
    <row r="196" spans="1:4" s="28" customFormat="1" ht="15">
      <c r="A196" s="73" t="s">
        <v>543</v>
      </c>
      <c r="B196" s="202" t="s">
        <v>178</v>
      </c>
      <c r="C196" s="51">
        <v>2650</v>
      </c>
      <c r="D196" s="113"/>
    </row>
    <row r="197" spans="1:4" s="118" customFormat="1" ht="15.75">
      <c r="A197" s="73" t="s">
        <v>544</v>
      </c>
      <c r="B197" s="202" t="s">
        <v>545</v>
      </c>
      <c r="C197" s="51">
        <v>650</v>
      </c>
      <c r="D197" s="113"/>
    </row>
    <row r="198" spans="1:4" s="118" customFormat="1" ht="15.75">
      <c r="A198" s="84" t="s">
        <v>546</v>
      </c>
      <c r="B198" s="85" t="s">
        <v>179</v>
      </c>
      <c r="C198" s="86"/>
      <c r="D198" s="113"/>
    </row>
    <row r="199" spans="1:4" s="118" customFormat="1" ht="15.75">
      <c r="A199" s="73" t="s">
        <v>547</v>
      </c>
      <c r="B199" s="203" t="s">
        <v>180</v>
      </c>
      <c r="C199" s="59">
        <v>1150</v>
      </c>
      <c r="D199" s="113"/>
    </row>
    <row r="200" spans="1:4" s="118" customFormat="1" ht="15.75">
      <c r="A200" s="73" t="s">
        <v>548</v>
      </c>
      <c r="B200" s="203" t="s">
        <v>181</v>
      </c>
      <c r="C200" s="59">
        <v>1200</v>
      </c>
      <c r="D200" s="113"/>
    </row>
    <row r="201" spans="1:4" s="28" customFormat="1" ht="15">
      <c r="A201" s="73" t="s">
        <v>549</v>
      </c>
      <c r="B201" s="202" t="s">
        <v>182</v>
      </c>
      <c r="C201" s="51">
        <v>650</v>
      </c>
      <c r="D201" s="113"/>
    </row>
    <row r="202" spans="1:4" s="28" customFormat="1" ht="15.75" customHeight="1">
      <c r="A202" s="73" t="s">
        <v>550</v>
      </c>
      <c r="B202" s="202" t="s">
        <v>183</v>
      </c>
      <c r="C202" s="51">
        <v>500</v>
      </c>
      <c r="D202" s="113"/>
    </row>
    <row r="203" spans="1:4" s="119" customFormat="1" ht="15.75">
      <c r="A203" s="73" t="s">
        <v>551</v>
      </c>
      <c r="B203" s="202" t="s">
        <v>184</v>
      </c>
      <c r="C203" s="51">
        <v>700</v>
      </c>
      <c r="D203" s="113"/>
    </row>
    <row r="204" spans="1:4" s="28" customFormat="1" ht="15">
      <c r="A204" s="73" t="s">
        <v>552</v>
      </c>
      <c r="B204" s="202" t="s">
        <v>185</v>
      </c>
      <c r="C204" s="51">
        <v>750</v>
      </c>
      <c r="D204" s="113"/>
    </row>
    <row r="205" spans="1:4" s="120" customFormat="1" ht="15">
      <c r="A205" s="73" t="s">
        <v>553</v>
      </c>
      <c r="B205" s="202" t="s">
        <v>554</v>
      </c>
      <c r="C205" s="51">
        <v>1100</v>
      </c>
      <c r="D205" s="113"/>
    </row>
    <row r="206" spans="1:4" s="120" customFormat="1" ht="15.75">
      <c r="A206" s="84" t="s">
        <v>555</v>
      </c>
      <c r="B206" s="85" t="s">
        <v>186</v>
      </c>
      <c r="C206" s="86"/>
      <c r="D206" s="113"/>
    </row>
    <row r="207" spans="1:4" s="116" customFormat="1" ht="15">
      <c r="A207" s="73" t="s">
        <v>556</v>
      </c>
      <c r="B207" s="83" t="s">
        <v>187</v>
      </c>
      <c r="C207" s="51">
        <v>800</v>
      </c>
      <c r="D207" s="113"/>
    </row>
    <row r="208" spans="1:4" s="120" customFormat="1" ht="15.75">
      <c r="A208" s="84" t="s">
        <v>557</v>
      </c>
      <c r="B208" s="85" t="s">
        <v>188</v>
      </c>
      <c r="C208" s="87"/>
      <c r="D208" s="113"/>
    </row>
    <row r="209" spans="1:4" s="120" customFormat="1" ht="17.25" customHeight="1">
      <c r="A209" s="73" t="s">
        <v>558</v>
      </c>
      <c r="B209" s="202" t="s">
        <v>559</v>
      </c>
      <c r="C209" s="51">
        <v>1100</v>
      </c>
      <c r="D209" s="113"/>
    </row>
    <row r="210" spans="1:4" s="120" customFormat="1" ht="16.5" customHeight="1">
      <c r="A210" s="73" t="s">
        <v>560</v>
      </c>
      <c r="B210" s="202" t="s">
        <v>189</v>
      </c>
      <c r="C210" s="51">
        <v>1650</v>
      </c>
      <c r="D210" s="113"/>
    </row>
    <row r="211" spans="1:4" s="119" customFormat="1" ht="15.75" customHeight="1">
      <c r="A211" s="73" t="s">
        <v>561</v>
      </c>
      <c r="B211" s="202" t="s">
        <v>562</v>
      </c>
      <c r="C211" s="51">
        <v>1300</v>
      </c>
      <c r="D211" s="113"/>
    </row>
    <row r="212" spans="1:4" s="120" customFormat="1" ht="15.75" customHeight="1">
      <c r="A212" s="73" t="s">
        <v>563</v>
      </c>
      <c r="B212" s="202" t="s">
        <v>564</v>
      </c>
      <c r="C212" s="51">
        <v>650</v>
      </c>
      <c r="D212" s="113"/>
    </row>
    <row r="213" spans="1:4" s="120" customFormat="1" ht="15">
      <c r="A213" s="73" t="s">
        <v>565</v>
      </c>
      <c r="B213" s="202" t="s">
        <v>313</v>
      </c>
      <c r="C213" s="51">
        <v>1200</v>
      </c>
      <c r="D213" s="113"/>
    </row>
    <row r="214" spans="1:4" s="120" customFormat="1" ht="19.5" customHeight="1">
      <c r="A214" s="73" t="s">
        <v>566</v>
      </c>
      <c r="B214" s="83" t="s">
        <v>190</v>
      </c>
      <c r="C214" s="51">
        <v>1650</v>
      </c>
      <c r="D214" s="113"/>
    </row>
    <row r="215" spans="1:4" s="120" customFormat="1" ht="19.5" customHeight="1">
      <c r="A215" s="73" t="s">
        <v>567</v>
      </c>
      <c r="B215" s="83" t="s">
        <v>191</v>
      </c>
      <c r="C215" s="51">
        <v>1000</v>
      </c>
      <c r="D215" s="113"/>
    </row>
    <row r="216" spans="1:4" s="120" customFormat="1" ht="15">
      <c r="A216" s="73" t="s">
        <v>568</v>
      </c>
      <c r="B216" s="92" t="s">
        <v>192</v>
      </c>
      <c r="C216" s="51">
        <v>750</v>
      </c>
      <c r="D216" s="113"/>
    </row>
    <row r="217" spans="1:4" s="120" customFormat="1" ht="25.5">
      <c r="A217" s="73" t="s">
        <v>569</v>
      </c>
      <c r="B217" s="202" t="s">
        <v>570</v>
      </c>
      <c r="C217" s="51">
        <v>2700</v>
      </c>
      <c r="D217" s="113"/>
    </row>
    <row r="218" spans="1:4" s="119" customFormat="1" ht="25.5">
      <c r="A218" s="73" t="s">
        <v>571</v>
      </c>
      <c r="B218" s="202" t="s">
        <v>572</v>
      </c>
      <c r="C218" s="51">
        <v>2700</v>
      </c>
      <c r="D218" s="113"/>
    </row>
    <row r="219" spans="1:5" s="28" customFormat="1" ht="15.75">
      <c r="A219" s="73" t="s">
        <v>573</v>
      </c>
      <c r="B219" s="202" t="s">
        <v>193</v>
      </c>
      <c r="C219" s="51">
        <v>750</v>
      </c>
      <c r="D219" s="113"/>
      <c r="E219" s="119"/>
    </row>
    <row r="220" spans="1:4" s="119" customFormat="1" ht="17.25" customHeight="1">
      <c r="A220" s="73" t="s">
        <v>574</v>
      </c>
      <c r="B220" s="202" t="s">
        <v>194</v>
      </c>
      <c r="C220" s="51">
        <v>600</v>
      </c>
      <c r="D220" s="113"/>
    </row>
    <row r="221" spans="1:4" s="119" customFormat="1" ht="15.75">
      <c r="A221" s="73" t="s">
        <v>575</v>
      </c>
      <c r="B221" s="202" t="s">
        <v>195</v>
      </c>
      <c r="C221" s="51">
        <v>1150</v>
      </c>
      <c r="D221" s="113"/>
    </row>
    <row r="222" spans="1:5" s="120" customFormat="1" ht="15.75">
      <c r="A222" s="73" t="s">
        <v>576</v>
      </c>
      <c r="B222" s="204" t="s">
        <v>196</v>
      </c>
      <c r="C222" s="51">
        <v>1050</v>
      </c>
      <c r="D222" s="113"/>
      <c r="E222" s="119"/>
    </row>
    <row r="223" spans="1:5" s="120" customFormat="1" ht="15.75">
      <c r="A223" s="84" t="s">
        <v>577</v>
      </c>
      <c r="B223" s="70" t="s">
        <v>197</v>
      </c>
      <c r="C223" s="59"/>
      <c r="D223" s="113"/>
      <c r="E223" s="119"/>
    </row>
    <row r="224" spans="1:5" s="120" customFormat="1" ht="15.75">
      <c r="A224" s="73" t="s">
        <v>578</v>
      </c>
      <c r="B224" s="94" t="s">
        <v>198</v>
      </c>
      <c r="C224" s="51">
        <v>2700</v>
      </c>
      <c r="D224" s="113"/>
      <c r="E224" s="119"/>
    </row>
    <row r="225" spans="1:5" s="120" customFormat="1" ht="15.75">
      <c r="A225" s="84" t="s">
        <v>579</v>
      </c>
      <c r="B225" s="70" t="s">
        <v>580</v>
      </c>
      <c r="C225" s="86"/>
      <c r="D225" s="113"/>
      <c r="E225" s="119"/>
    </row>
    <row r="226" spans="1:5" s="120" customFormat="1" ht="30">
      <c r="A226" s="73" t="s">
        <v>582</v>
      </c>
      <c r="B226" s="75" t="s">
        <v>319</v>
      </c>
      <c r="C226" s="51">
        <v>1500</v>
      </c>
      <c r="D226" s="113"/>
      <c r="E226" s="119"/>
    </row>
    <row r="227" spans="1:5" s="120" customFormat="1" ht="30">
      <c r="A227" s="73" t="s">
        <v>584</v>
      </c>
      <c r="B227" s="95" t="s">
        <v>320</v>
      </c>
      <c r="C227" s="51">
        <v>2500</v>
      </c>
      <c r="D227" s="113"/>
      <c r="E227" s="119"/>
    </row>
    <row r="228" spans="1:5" s="120" customFormat="1" ht="30">
      <c r="A228" s="73" t="s">
        <v>586</v>
      </c>
      <c r="B228" s="95" t="s">
        <v>200</v>
      </c>
      <c r="C228" s="51">
        <v>2500</v>
      </c>
      <c r="D228" s="113"/>
      <c r="E228" s="119"/>
    </row>
    <row r="229" spans="1:5" s="120" customFormat="1" ht="15.75">
      <c r="A229" s="73" t="s">
        <v>588</v>
      </c>
      <c r="B229" s="95" t="s">
        <v>201</v>
      </c>
      <c r="C229" s="51">
        <v>2100</v>
      </c>
      <c r="D229" s="113"/>
      <c r="E229" s="119"/>
    </row>
    <row r="230" spans="1:5" s="120" customFormat="1" ht="30">
      <c r="A230" s="73" t="s">
        <v>590</v>
      </c>
      <c r="B230" s="75" t="s">
        <v>323</v>
      </c>
      <c r="C230" s="51">
        <v>1800</v>
      </c>
      <c r="D230" s="113"/>
      <c r="E230" s="119"/>
    </row>
    <row r="231" spans="1:5" s="120" customFormat="1" ht="18.75" customHeight="1">
      <c r="A231" s="84" t="s">
        <v>591</v>
      </c>
      <c r="B231" s="70" t="s">
        <v>199</v>
      </c>
      <c r="C231" s="86"/>
      <c r="D231" s="113"/>
      <c r="E231" s="119"/>
    </row>
    <row r="232" spans="1:5" s="120" customFormat="1" ht="21" customHeight="1">
      <c r="A232" s="73" t="s">
        <v>592</v>
      </c>
      <c r="B232" s="95" t="s">
        <v>321</v>
      </c>
      <c r="C232" s="51">
        <v>2700</v>
      </c>
      <c r="D232" s="113"/>
      <c r="E232" s="119"/>
    </row>
    <row r="233" spans="1:5" s="120" customFormat="1" ht="30">
      <c r="A233" s="73" t="s">
        <v>593</v>
      </c>
      <c r="B233" s="95" t="s">
        <v>322</v>
      </c>
      <c r="C233" s="51">
        <v>3300</v>
      </c>
      <c r="D233" s="113"/>
      <c r="E233" s="119"/>
    </row>
    <row r="234" spans="1:4" s="120" customFormat="1" ht="15">
      <c r="A234" s="73" t="s">
        <v>594</v>
      </c>
      <c r="B234" s="95" t="s">
        <v>202</v>
      </c>
      <c r="C234" s="51">
        <v>3300</v>
      </c>
      <c r="D234" s="113"/>
    </row>
    <row r="235" spans="1:4" s="120" customFormat="1" ht="15">
      <c r="A235" s="73" t="s">
        <v>595</v>
      </c>
      <c r="B235" s="95" t="s">
        <v>203</v>
      </c>
      <c r="C235" s="51">
        <v>2050</v>
      </c>
      <c r="D235" s="113"/>
    </row>
    <row r="236" spans="1:4" s="120" customFormat="1" ht="15">
      <c r="A236" s="73" t="s">
        <v>596</v>
      </c>
      <c r="B236" s="95" t="s">
        <v>204</v>
      </c>
      <c r="C236" s="51">
        <v>2050</v>
      </c>
      <c r="D236" s="113"/>
    </row>
    <row r="237" spans="1:4" s="120" customFormat="1" ht="30">
      <c r="A237" s="73" t="s">
        <v>597</v>
      </c>
      <c r="B237" s="95" t="s">
        <v>326</v>
      </c>
      <c r="C237" s="51">
        <v>9750</v>
      </c>
      <c r="D237" s="113"/>
    </row>
    <row r="238" spans="1:4" s="120" customFormat="1" ht="47.25">
      <c r="A238" s="84" t="s">
        <v>726</v>
      </c>
      <c r="B238" s="128" t="s">
        <v>719</v>
      </c>
      <c r="C238" s="51"/>
      <c r="D238" s="113"/>
    </row>
    <row r="239" spans="1:4" s="120" customFormat="1" ht="17.25" customHeight="1">
      <c r="A239" s="73" t="s">
        <v>598</v>
      </c>
      <c r="B239" s="95" t="s">
        <v>599</v>
      </c>
      <c r="C239" s="51">
        <v>3850</v>
      </c>
      <c r="D239" s="113"/>
    </row>
    <row r="240" spans="1:4" s="120" customFormat="1" ht="17.25" customHeight="1">
      <c r="A240" s="73" t="s">
        <v>600</v>
      </c>
      <c r="B240" s="95" t="s">
        <v>1</v>
      </c>
      <c r="C240" s="51">
        <v>2000</v>
      </c>
      <c r="D240" s="113"/>
    </row>
    <row r="241" spans="1:4" s="120" customFormat="1" ht="17.25" customHeight="1">
      <c r="A241" s="73" t="s">
        <v>601</v>
      </c>
      <c r="B241" s="95" t="s">
        <v>314</v>
      </c>
      <c r="C241" s="51">
        <v>1900</v>
      </c>
      <c r="D241" s="113"/>
    </row>
    <row r="242" spans="1:4" s="120" customFormat="1" ht="17.25" customHeight="1">
      <c r="A242" s="73" t="s">
        <v>603</v>
      </c>
      <c r="B242" s="95" t="s">
        <v>2</v>
      </c>
      <c r="C242" s="51">
        <v>2450</v>
      </c>
      <c r="D242" s="113"/>
    </row>
    <row r="243" spans="1:4" s="120" customFormat="1" ht="17.25" customHeight="1">
      <c r="A243" s="73" t="s">
        <v>604</v>
      </c>
      <c r="B243" s="95" t="s">
        <v>324</v>
      </c>
      <c r="C243" s="51">
        <v>4650</v>
      </c>
      <c r="D243" s="113"/>
    </row>
    <row r="244" spans="1:4" s="120" customFormat="1" ht="17.25" customHeight="1">
      <c r="A244" s="73" t="s">
        <v>606</v>
      </c>
      <c r="B244" s="95" t="s">
        <v>325</v>
      </c>
      <c r="C244" s="51">
        <v>2600</v>
      </c>
      <c r="D244" s="113"/>
    </row>
    <row r="245" spans="1:4" s="120" customFormat="1" ht="17.25" customHeight="1">
      <c r="A245" s="73" t="s">
        <v>608</v>
      </c>
      <c r="B245" s="161" t="s">
        <v>315</v>
      </c>
      <c r="C245" s="51">
        <v>4800</v>
      </c>
      <c r="D245" s="113"/>
    </row>
    <row r="246" spans="1:4" s="127" customFormat="1" ht="17.25" customHeight="1">
      <c r="A246" s="73" t="s">
        <v>609</v>
      </c>
      <c r="B246" s="162" t="s">
        <v>316</v>
      </c>
      <c r="C246" s="51">
        <v>2500</v>
      </c>
      <c r="D246" s="113"/>
    </row>
    <row r="247" spans="1:4" s="120" customFormat="1" ht="17.25" customHeight="1">
      <c r="A247" s="73" t="s">
        <v>610</v>
      </c>
      <c r="B247" s="162" t="s">
        <v>317</v>
      </c>
      <c r="C247" s="51">
        <v>4800</v>
      </c>
      <c r="D247" s="113"/>
    </row>
    <row r="248" spans="1:4" s="120" customFormat="1" ht="17.25" customHeight="1">
      <c r="A248" s="73" t="s">
        <v>611</v>
      </c>
      <c r="B248" s="95" t="s">
        <v>318</v>
      </c>
      <c r="C248" s="51">
        <v>3500</v>
      </c>
      <c r="D248" s="113"/>
    </row>
    <row r="249" spans="1:4" s="127" customFormat="1" ht="15">
      <c r="A249" s="96" t="s">
        <v>727</v>
      </c>
      <c r="B249" s="97" t="s">
        <v>612</v>
      </c>
      <c r="C249" s="51"/>
      <c r="D249" s="113"/>
    </row>
    <row r="250" spans="1:4" s="127" customFormat="1" ht="30">
      <c r="A250" s="9" t="s">
        <v>327</v>
      </c>
      <c r="B250" s="95" t="s">
        <v>328</v>
      </c>
      <c r="C250" s="51">
        <v>5585</v>
      </c>
      <c r="D250" s="113"/>
    </row>
    <row r="251" spans="1:4" s="120" customFormat="1" ht="30">
      <c r="A251" s="9" t="s">
        <v>329</v>
      </c>
      <c r="B251" s="95" t="s">
        <v>330</v>
      </c>
      <c r="C251" s="51">
        <v>7175</v>
      </c>
      <c r="D251" s="113"/>
    </row>
    <row r="252" spans="1:4" s="120" customFormat="1" ht="30">
      <c r="A252" s="9" t="s">
        <v>331</v>
      </c>
      <c r="B252" s="95" t="s">
        <v>332</v>
      </c>
      <c r="C252" s="51">
        <v>8765</v>
      </c>
      <c r="D252" s="113"/>
    </row>
    <row r="253" spans="1:4" s="120" customFormat="1" ht="30">
      <c r="A253" s="9" t="s">
        <v>333</v>
      </c>
      <c r="B253" s="95" t="s">
        <v>334</v>
      </c>
      <c r="C253" s="51">
        <v>10355</v>
      </c>
      <c r="D253" s="113"/>
    </row>
    <row r="254" spans="1:4" s="120" customFormat="1" ht="30">
      <c r="A254" s="9" t="s">
        <v>335</v>
      </c>
      <c r="B254" s="95" t="s">
        <v>336</v>
      </c>
      <c r="C254" s="51">
        <v>5750</v>
      </c>
      <c r="D254" s="113"/>
    </row>
    <row r="255" spans="1:4" s="120" customFormat="1" ht="30">
      <c r="A255" s="9" t="s">
        <v>337</v>
      </c>
      <c r="B255" s="95" t="s">
        <v>338</v>
      </c>
      <c r="C255" s="51">
        <v>7340</v>
      </c>
      <c r="D255" s="113"/>
    </row>
    <row r="256" spans="1:5" ht="30">
      <c r="A256" s="9" t="s">
        <v>339</v>
      </c>
      <c r="B256" s="95" t="s">
        <v>340</v>
      </c>
      <c r="C256" s="51">
        <v>8930</v>
      </c>
      <c r="D256" s="113"/>
      <c r="E256" s="3"/>
    </row>
    <row r="257" spans="1:4" s="120" customFormat="1" ht="30">
      <c r="A257" s="9" t="s">
        <v>341</v>
      </c>
      <c r="B257" s="95" t="s">
        <v>342</v>
      </c>
      <c r="C257" s="51">
        <v>10525</v>
      </c>
      <c r="D257" s="113"/>
    </row>
    <row r="258" spans="1:4" s="120" customFormat="1" ht="30">
      <c r="A258" s="9" t="s">
        <v>343</v>
      </c>
      <c r="B258" s="95" t="s">
        <v>379</v>
      </c>
      <c r="C258" s="51">
        <v>19665</v>
      </c>
      <c r="D258" s="113"/>
    </row>
    <row r="259" spans="1:4" s="120" customFormat="1" ht="30">
      <c r="A259" s="9" t="s">
        <v>344</v>
      </c>
      <c r="B259" s="95" t="s">
        <v>345</v>
      </c>
      <c r="C259" s="51">
        <v>5750</v>
      </c>
      <c r="D259" s="113"/>
    </row>
    <row r="260" spans="1:4" s="120" customFormat="1" ht="30">
      <c r="A260" s="9" t="s">
        <v>346</v>
      </c>
      <c r="B260" s="95" t="s">
        <v>347</v>
      </c>
      <c r="C260" s="51">
        <v>7340</v>
      </c>
      <c r="D260" s="113"/>
    </row>
    <row r="261" spans="1:4" s="120" customFormat="1" ht="30">
      <c r="A261" s="9" t="s">
        <v>348</v>
      </c>
      <c r="B261" s="95" t="s">
        <v>349</v>
      </c>
      <c r="C261" s="51">
        <v>8930</v>
      </c>
      <c r="D261" s="113"/>
    </row>
    <row r="262" spans="1:4" s="120" customFormat="1" ht="30">
      <c r="A262" s="9" t="s">
        <v>350</v>
      </c>
      <c r="B262" s="95" t="s">
        <v>351</v>
      </c>
      <c r="C262" s="51">
        <v>10525</v>
      </c>
      <c r="D262" s="113"/>
    </row>
    <row r="263" spans="1:4" s="120" customFormat="1" ht="30">
      <c r="A263" s="9" t="s">
        <v>352</v>
      </c>
      <c r="B263" s="95" t="s">
        <v>353</v>
      </c>
      <c r="C263" s="51">
        <v>5750</v>
      </c>
      <c r="D263" s="113"/>
    </row>
    <row r="264" spans="1:4" s="120" customFormat="1" ht="30">
      <c r="A264" s="9" t="s">
        <v>354</v>
      </c>
      <c r="B264" s="95" t="s">
        <v>355</v>
      </c>
      <c r="C264" s="51">
        <v>7340</v>
      </c>
      <c r="D264" s="113"/>
    </row>
    <row r="265" spans="1:4" s="120" customFormat="1" ht="30">
      <c r="A265" s="9" t="s">
        <v>356</v>
      </c>
      <c r="B265" s="95" t="s">
        <v>357</v>
      </c>
      <c r="C265" s="51">
        <v>8930</v>
      </c>
      <c r="D265" s="113"/>
    </row>
    <row r="266" spans="1:4" s="120" customFormat="1" ht="30">
      <c r="A266" s="9" t="s">
        <v>358</v>
      </c>
      <c r="B266" s="95" t="s">
        <v>359</v>
      </c>
      <c r="C266" s="51">
        <v>10525</v>
      </c>
      <c r="D266" s="113"/>
    </row>
    <row r="267" spans="1:4" s="120" customFormat="1" ht="30">
      <c r="A267" s="9" t="s">
        <v>360</v>
      </c>
      <c r="B267" s="95" t="s">
        <v>361</v>
      </c>
      <c r="C267" s="51">
        <v>12115</v>
      </c>
      <c r="D267" s="113"/>
    </row>
    <row r="268" spans="1:4" s="120" customFormat="1" ht="30">
      <c r="A268" s="9" t="s">
        <v>362</v>
      </c>
      <c r="B268" s="95" t="s">
        <v>363</v>
      </c>
      <c r="C268" s="51">
        <v>6065</v>
      </c>
      <c r="D268" s="113"/>
    </row>
    <row r="269" spans="1:4" s="120" customFormat="1" ht="30">
      <c r="A269" s="9" t="s">
        <v>364</v>
      </c>
      <c r="B269" s="95" t="s">
        <v>365</v>
      </c>
      <c r="C269" s="51">
        <v>7660</v>
      </c>
      <c r="D269" s="113"/>
    </row>
    <row r="270" spans="1:4" s="120" customFormat="1" ht="30">
      <c r="A270" s="9" t="s">
        <v>366</v>
      </c>
      <c r="B270" s="95" t="s">
        <v>367</v>
      </c>
      <c r="C270" s="51">
        <v>9250</v>
      </c>
      <c r="D270" s="113"/>
    </row>
    <row r="271" spans="1:4" s="120" customFormat="1" ht="30">
      <c r="A271" s="9" t="s">
        <v>368</v>
      </c>
      <c r="B271" s="95" t="s">
        <v>369</v>
      </c>
      <c r="C271" s="51">
        <v>10840</v>
      </c>
      <c r="D271" s="113"/>
    </row>
    <row r="272" spans="1:4" s="120" customFormat="1" ht="30.75" customHeight="1">
      <c r="A272" s="9" t="s">
        <v>370</v>
      </c>
      <c r="B272" s="95" t="s">
        <v>371</v>
      </c>
      <c r="C272" s="51">
        <v>33290</v>
      </c>
      <c r="D272" s="113"/>
    </row>
    <row r="273" spans="1:4" s="120" customFormat="1" ht="30.75" customHeight="1">
      <c r="A273" s="9" t="s">
        <v>372</v>
      </c>
      <c r="B273" s="95" t="s">
        <v>373</v>
      </c>
      <c r="C273" s="51">
        <v>50675</v>
      </c>
      <c r="D273" s="113"/>
    </row>
    <row r="274" spans="1:4" s="120" customFormat="1" ht="30">
      <c r="A274" s="9" t="s">
        <v>374</v>
      </c>
      <c r="B274" s="95" t="s">
        <v>375</v>
      </c>
      <c r="C274" s="51">
        <v>33290</v>
      </c>
      <c r="D274" s="113"/>
    </row>
    <row r="275" spans="1:4" s="120" customFormat="1" ht="30">
      <c r="A275" s="9" t="s">
        <v>376</v>
      </c>
      <c r="B275" s="95" t="s">
        <v>377</v>
      </c>
      <c r="C275" s="51">
        <v>50675</v>
      </c>
      <c r="D275" s="113"/>
    </row>
    <row r="276" spans="1:4" s="120" customFormat="1" ht="15">
      <c r="A276" s="96" t="s">
        <v>613</v>
      </c>
      <c r="B276" s="125" t="s">
        <v>308</v>
      </c>
      <c r="C276" s="51"/>
      <c r="D276" s="113"/>
    </row>
    <row r="277" spans="1:4" s="120" customFormat="1" ht="15">
      <c r="A277" s="9" t="s">
        <v>614</v>
      </c>
      <c r="B277" s="95" t="s">
        <v>747</v>
      </c>
      <c r="C277" s="51">
        <v>520</v>
      </c>
      <c r="D277" s="113"/>
    </row>
    <row r="278" spans="1:4" s="120" customFormat="1" ht="15">
      <c r="A278" s="9" t="s">
        <v>615</v>
      </c>
      <c r="B278" s="95" t="s">
        <v>29</v>
      </c>
      <c r="C278" s="51">
        <v>310</v>
      </c>
      <c r="D278" s="113"/>
    </row>
    <row r="279" spans="1:4" s="120" customFormat="1" ht="33" customHeight="1">
      <c r="A279" s="9" t="s">
        <v>616</v>
      </c>
      <c r="B279" s="199" t="s">
        <v>759</v>
      </c>
      <c r="C279" s="51">
        <v>950</v>
      </c>
      <c r="D279" s="113"/>
    </row>
    <row r="280" spans="1:4" s="120" customFormat="1" ht="31.5">
      <c r="A280" s="9" t="s">
        <v>617</v>
      </c>
      <c r="B280" s="199" t="s">
        <v>760</v>
      </c>
      <c r="C280" s="51">
        <v>1470</v>
      </c>
      <c r="D280" s="113"/>
    </row>
    <row r="281" spans="1:4" s="120" customFormat="1" ht="31.5">
      <c r="A281" s="9" t="s">
        <v>618</v>
      </c>
      <c r="B281" s="199" t="s">
        <v>761</v>
      </c>
      <c r="C281" s="51">
        <v>1270</v>
      </c>
      <c r="D281" s="113"/>
    </row>
    <row r="282" spans="1:4" s="120" customFormat="1" ht="30.75" customHeight="1">
      <c r="A282" s="9" t="s">
        <v>619</v>
      </c>
      <c r="B282" s="199" t="s">
        <v>762</v>
      </c>
      <c r="C282" s="51">
        <v>1790</v>
      </c>
      <c r="D282" s="113"/>
    </row>
    <row r="283" spans="1:4" s="120" customFormat="1" ht="31.5">
      <c r="A283" s="9" t="s">
        <v>620</v>
      </c>
      <c r="B283" s="199" t="s">
        <v>763</v>
      </c>
      <c r="C283" s="51">
        <v>1500</v>
      </c>
      <c r="D283" s="113"/>
    </row>
    <row r="284" spans="1:4" s="120" customFormat="1" ht="31.5">
      <c r="A284" s="9" t="s">
        <v>756</v>
      </c>
      <c r="B284" s="199" t="s">
        <v>764</v>
      </c>
      <c r="C284" s="51">
        <v>2020</v>
      </c>
      <c r="D284" s="113"/>
    </row>
    <row r="285" spans="1:4" s="120" customFormat="1" ht="15">
      <c r="A285" s="9" t="s">
        <v>757</v>
      </c>
      <c r="B285" s="95" t="s">
        <v>27</v>
      </c>
      <c r="C285" s="51">
        <v>2030</v>
      </c>
      <c r="D285" s="113"/>
    </row>
    <row r="286" spans="1:4" s="120" customFormat="1" ht="15">
      <c r="A286" s="9" t="s">
        <v>758</v>
      </c>
      <c r="B286" s="95" t="s">
        <v>28</v>
      </c>
      <c r="C286" s="51">
        <v>4890</v>
      </c>
      <c r="D286" s="113"/>
    </row>
    <row r="287" spans="1:4" s="120" customFormat="1" ht="17.25">
      <c r="A287" s="165" t="s">
        <v>728</v>
      </c>
      <c r="B287" s="186" t="s">
        <v>741</v>
      </c>
      <c r="C287" s="99"/>
      <c r="D287" s="113"/>
    </row>
    <row r="288" spans="1:4" s="120" customFormat="1" ht="17.25">
      <c r="A288" s="165"/>
      <c r="B288" s="190" t="s">
        <v>745</v>
      </c>
      <c r="C288" s="99"/>
      <c r="D288" s="113"/>
    </row>
    <row r="289" spans="1:4" s="189" customFormat="1" ht="15">
      <c r="A289" s="165" t="s">
        <v>729</v>
      </c>
      <c r="B289" s="187" t="s">
        <v>742</v>
      </c>
      <c r="C289" s="51"/>
      <c r="D289" s="188"/>
    </row>
    <row r="290" spans="1:4" s="189" customFormat="1" ht="15">
      <c r="A290" s="165" t="s">
        <v>730</v>
      </c>
      <c r="B290" s="187" t="s">
        <v>743</v>
      </c>
      <c r="C290" s="51"/>
      <c r="D290" s="188"/>
    </row>
    <row r="291" spans="1:4" s="189" customFormat="1" ht="15">
      <c r="A291" s="165" t="s">
        <v>731</v>
      </c>
      <c r="B291" s="187" t="s">
        <v>744</v>
      </c>
      <c r="C291" s="51"/>
      <c r="D291" s="188"/>
    </row>
    <row r="292" spans="1:5" ht="15.75">
      <c r="A292" s="81" t="s">
        <v>732</v>
      </c>
      <c r="B292" s="101" t="s">
        <v>298</v>
      </c>
      <c r="C292" s="57"/>
      <c r="D292" s="183"/>
      <c r="E292" s="3"/>
    </row>
    <row r="293" spans="1:5" ht="15">
      <c r="A293" s="49" t="s">
        <v>689</v>
      </c>
      <c r="B293" s="52" t="s">
        <v>300</v>
      </c>
      <c r="C293" s="51">
        <v>1350</v>
      </c>
      <c r="D293" s="183"/>
      <c r="E293" s="3"/>
    </row>
    <row r="294" spans="1:5" ht="15">
      <c r="A294" s="49" t="s">
        <v>690</v>
      </c>
      <c r="B294" s="52" t="s">
        <v>768</v>
      </c>
      <c r="C294" s="51">
        <v>815</v>
      </c>
      <c r="D294" s="183"/>
      <c r="E294" s="3"/>
    </row>
    <row r="295" spans="2:5" ht="15">
      <c r="B295" s="120"/>
      <c r="C295" s="182"/>
      <c r="D295" s="183"/>
      <c r="E295" s="3"/>
    </row>
    <row r="296" spans="2:5" ht="15">
      <c r="B296" s="120"/>
      <c r="C296" s="182"/>
      <c r="D296" s="183"/>
      <c r="E296" s="3"/>
    </row>
    <row r="297" spans="2:5" ht="15">
      <c r="B297" s="120"/>
      <c r="C297" s="182"/>
      <c r="D297" s="183"/>
      <c r="E297" s="3"/>
    </row>
    <row r="298" spans="2:5" ht="15">
      <c r="B298" s="120"/>
      <c r="C298" s="182"/>
      <c r="D298" s="183"/>
      <c r="E298" s="3"/>
    </row>
    <row r="299" spans="2:5" ht="15">
      <c r="B299" s="120"/>
      <c r="C299" s="182"/>
      <c r="D299" s="183"/>
      <c r="E299" s="3"/>
    </row>
    <row r="300" spans="2:5" ht="15">
      <c r="B300" s="120"/>
      <c r="C300" s="182"/>
      <c r="D300" s="183"/>
      <c r="E300" s="3"/>
    </row>
    <row r="301" spans="2:5" ht="15">
      <c r="B301" s="120"/>
      <c r="C301" s="182"/>
      <c r="D301" s="183"/>
      <c r="E301" s="3"/>
    </row>
    <row r="302" spans="2:5" ht="15">
      <c r="B302" s="120"/>
      <c r="C302" s="182"/>
      <c r="D302" s="183"/>
      <c r="E302" s="3"/>
    </row>
    <row r="303" spans="2:5" ht="15">
      <c r="B303" s="120"/>
      <c r="C303" s="182"/>
      <c r="D303" s="183"/>
      <c r="E303" s="3"/>
    </row>
    <row r="304" spans="2:5" ht="15">
      <c r="B304" s="120"/>
      <c r="C304" s="182"/>
      <c r="D304" s="183"/>
      <c r="E304" s="3"/>
    </row>
    <row r="305" spans="2:5" ht="15">
      <c r="B305" s="120"/>
      <c r="C305" s="182"/>
      <c r="D305" s="183"/>
      <c r="E305" s="3"/>
    </row>
    <row r="306" spans="2:5" ht="15">
      <c r="B306" s="120"/>
      <c r="C306" s="182"/>
      <c r="D306" s="183"/>
      <c r="E306" s="3"/>
    </row>
    <row r="307" spans="2:5" ht="15">
      <c r="B307" s="120"/>
      <c r="C307" s="182"/>
      <c r="D307" s="183"/>
      <c r="E307" s="3"/>
    </row>
    <row r="308" spans="2:5" ht="15">
      <c r="B308" s="120"/>
      <c r="C308" s="182"/>
      <c r="D308" s="183"/>
      <c r="E308" s="3"/>
    </row>
    <row r="309" spans="2:5" ht="15">
      <c r="B309" s="120"/>
      <c r="C309" s="182"/>
      <c r="D309" s="183"/>
      <c r="E309" s="3"/>
    </row>
    <row r="310" spans="2:5" ht="15">
      <c r="B310" s="120"/>
      <c r="C310" s="182"/>
      <c r="D310" s="183"/>
      <c r="E310" s="3"/>
    </row>
    <row r="311" spans="2:5" ht="15">
      <c r="B311" s="120"/>
      <c r="C311" s="182"/>
      <c r="D311" s="183"/>
      <c r="E311" s="3"/>
    </row>
    <row r="312" spans="2:5" ht="15">
      <c r="B312" s="120"/>
      <c r="C312" s="182"/>
      <c r="D312" s="183"/>
      <c r="E312" s="3"/>
    </row>
    <row r="313" spans="2:5" ht="15">
      <c r="B313" s="120"/>
      <c r="C313" s="182"/>
      <c r="D313" s="183"/>
      <c r="E313" s="3"/>
    </row>
    <row r="314" spans="2:5" ht="15">
      <c r="B314" s="120"/>
      <c r="C314" s="182"/>
      <c r="D314" s="183"/>
      <c r="E314" s="3"/>
    </row>
    <row r="315" spans="2:5" ht="15">
      <c r="B315" s="120"/>
      <c r="C315" s="182"/>
      <c r="D315" s="183"/>
      <c r="E315" s="3"/>
    </row>
    <row r="316" spans="2:5" ht="15">
      <c r="B316" s="120"/>
      <c r="C316" s="182"/>
      <c r="D316" s="183"/>
      <c r="E316" s="3"/>
    </row>
    <row r="317" spans="2:5" ht="15">
      <c r="B317" s="120"/>
      <c r="C317" s="182"/>
      <c r="D317" s="183"/>
      <c r="E317" s="3"/>
    </row>
    <row r="318" spans="2:5" ht="15">
      <c r="B318" s="120"/>
      <c r="C318" s="182"/>
      <c r="D318" s="183"/>
      <c r="E318" s="3"/>
    </row>
    <row r="319" spans="2:5" ht="15">
      <c r="B319" s="120"/>
      <c r="C319" s="182"/>
      <c r="D319" s="183"/>
      <c r="E319" s="3"/>
    </row>
    <row r="320" spans="2:5" ht="15">
      <c r="B320" s="120"/>
      <c r="C320" s="182"/>
      <c r="D320" s="183"/>
      <c r="E320" s="3"/>
    </row>
    <row r="321" spans="2:5" ht="15">
      <c r="B321" s="120"/>
      <c r="C321" s="182"/>
      <c r="D321" s="183"/>
      <c r="E321" s="3"/>
    </row>
    <row r="322" spans="2:5" ht="15">
      <c r="B322" s="120"/>
      <c r="C322" s="182"/>
      <c r="D322" s="183"/>
      <c r="E322" s="3"/>
    </row>
    <row r="323" spans="2:5" ht="15">
      <c r="B323" s="120"/>
      <c r="C323" s="182"/>
      <c r="D323" s="183"/>
      <c r="E323" s="3"/>
    </row>
    <row r="324" spans="2:5" ht="15">
      <c r="B324" s="120"/>
      <c r="C324" s="182"/>
      <c r="D324" s="183"/>
      <c r="E324" s="3"/>
    </row>
    <row r="325" spans="2:5" ht="15">
      <c r="B325" s="120"/>
      <c r="C325" s="182"/>
      <c r="D325" s="183"/>
      <c r="E325" s="3"/>
    </row>
    <row r="326" spans="2:5" ht="15">
      <c r="B326" s="120"/>
      <c r="C326" s="182"/>
      <c r="D326" s="183"/>
      <c r="E326" s="3"/>
    </row>
    <row r="327" spans="2:5" ht="15">
      <c r="B327" s="120"/>
      <c r="C327" s="182"/>
      <c r="D327" s="183"/>
      <c r="E327" s="3"/>
    </row>
    <row r="328" spans="2:5" ht="15">
      <c r="B328" s="120"/>
      <c r="C328" s="182"/>
      <c r="D328" s="183"/>
      <c r="E328" s="3"/>
    </row>
    <row r="329" spans="1:5" ht="15">
      <c r="A329" s="121"/>
      <c r="C329" s="182"/>
      <c r="D329" s="183"/>
      <c r="E329" s="3"/>
    </row>
    <row r="330" spans="1:5" ht="15">
      <c r="A330" s="121"/>
      <c r="C330" s="182"/>
      <c r="D330" s="183"/>
      <c r="E330" s="3"/>
    </row>
    <row r="331" spans="1:5" ht="15">
      <c r="A331" s="121"/>
      <c r="C331" s="182"/>
      <c r="D331" s="183"/>
      <c r="E331" s="3"/>
    </row>
    <row r="332" spans="1:5" ht="15">
      <c r="A332" s="121"/>
      <c r="C332" s="182"/>
      <c r="D332" s="183"/>
      <c r="E332" s="3"/>
    </row>
    <row r="333" spans="1:5" ht="15">
      <c r="A333" s="121"/>
      <c r="C333" s="182"/>
      <c r="D333" s="183"/>
      <c r="E333" s="3"/>
    </row>
    <row r="334" spans="1:5" ht="15">
      <c r="A334" s="121"/>
      <c r="C334" s="182"/>
      <c r="D334" s="183"/>
      <c r="E334" s="3"/>
    </row>
    <row r="335" spans="1:5" ht="15">
      <c r="A335" s="121"/>
      <c r="C335" s="182"/>
      <c r="D335" s="183"/>
      <c r="E335" s="3"/>
    </row>
    <row r="336" spans="1:5" ht="15">
      <c r="A336" s="121"/>
      <c r="C336" s="182"/>
      <c r="D336" s="183"/>
      <c r="E336" s="3"/>
    </row>
    <row r="337" spans="1:5" ht="15">
      <c r="A337" s="121"/>
      <c r="C337" s="182"/>
      <c r="D337" s="183"/>
      <c r="E337" s="3"/>
    </row>
    <row r="338" spans="1:5" ht="15">
      <c r="A338" s="121"/>
      <c r="C338" s="182"/>
      <c r="D338" s="183"/>
      <c r="E338" s="3"/>
    </row>
    <row r="339" spans="1:5" ht="15">
      <c r="A339" s="121"/>
      <c r="C339" s="182"/>
      <c r="D339" s="183"/>
      <c r="E339" s="3"/>
    </row>
    <row r="340" spans="1:5" ht="15">
      <c r="A340" s="121"/>
      <c r="C340" s="182"/>
      <c r="D340" s="183"/>
      <c r="E340" s="3"/>
    </row>
    <row r="341" spans="1:5" ht="15">
      <c r="A341" s="121"/>
      <c r="C341" s="182"/>
      <c r="D341" s="183"/>
      <c r="E341" s="3"/>
    </row>
    <row r="342" spans="1:5" ht="15">
      <c r="A342" s="121"/>
      <c r="C342" s="182"/>
      <c r="D342" s="183"/>
      <c r="E342" s="3"/>
    </row>
    <row r="343" spans="1:5" ht="15">
      <c r="A343" s="121"/>
      <c r="C343" s="182"/>
      <c r="D343" s="183"/>
      <c r="E343" s="3"/>
    </row>
    <row r="344" spans="1:5" ht="15">
      <c r="A344" s="121"/>
      <c r="C344" s="182"/>
      <c r="D344" s="183"/>
      <c r="E344" s="3"/>
    </row>
    <row r="345" spans="1:5" ht="15">
      <c r="A345" s="121"/>
      <c r="C345" s="182"/>
      <c r="D345" s="183"/>
      <c r="E345" s="3"/>
    </row>
    <row r="346" spans="1:5" ht="15">
      <c r="A346" s="121"/>
      <c r="C346" s="182"/>
      <c r="D346" s="183"/>
      <c r="E346" s="3"/>
    </row>
    <row r="347" spans="1:5" ht="15">
      <c r="A347" s="121"/>
      <c r="C347" s="182"/>
      <c r="D347" s="183"/>
      <c r="E347" s="3"/>
    </row>
    <row r="348" spans="1:5" ht="15">
      <c r="A348" s="121"/>
      <c r="C348" s="182"/>
      <c r="D348" s="183"/>
      <c r="E348" s="3"/>
    </row>
    <row r="349" spans="1:5" ht="15">
      <c r="A349" s="121"/>
      <c r="C349" s="182"/>
      <c r="D349" s="183"/>
      <c r="E349" s="3"/>
    </row>
    <row r="350" spans="1:5" ht="15">
      <c r="A350" s="121"/>
      <c r="C350" s="182"/>
      <c r="D350" s="183"/>
      <c r="E350" s="3"/>
    </row>
    <row r="351" spans="1:5" ht="15">
      <c r="A351" s="121"/>
      <c r="C351" s="182"/>
      <c r="D351" s="183"/>
      <c r="E351" s="3"/>
    </row>
    <row r="352" spans="1:5" ht="15">
      <c r="A352" s="121"/>
      <c r="C352" s="182"/>
      <c r="D352" s="183"/>
      <c r="E352" s="3"/>
    </row>
    <row r="353" spans="1:5" ht="15">
      <c r="A353" s="121"/>
      <c r="C353" s="182"/>
      <c r="D353" s="183"/>
      <c r="E353" s="3"/>
    </row>
    <row r="354" spans="1:5" ht="15">
      <c r="A354" s="121"/>
      <c r="C354" s="182"/>
      <c r="D354" s="183"/>
      <c r="E354" s="3"/>
    </row>
    <row r="355" spans="1:5" ht="15">
      <c r="A355" s="121"/>
      <c r="C355" s="182"/>
      <c r="D355" s="183"/>
      <c r="E355" s="3"/>
    </row>
    <row r="356" spans="1:5" ht="15">
      <c r="A356" s="121"/>
      <c r="C356" s="182"/>
      <c r="D356" s="183"/>
      <c r="E356" s="3"/>
    </row>
    <row r="357" spans="1:5" ht="15">
      <c r="A357" s="121"/>
      <c r="C357" s="182"/>
      <c r="D357" s="183"/>
      <c r="E357" s="3"/>
    </row>
    <row r="358" spans="1:5" ht="15">
      <c r="A358" s="121"/>
      <c r="C358" s="182"/>
      <c r="D358" s="183"/>
      <c r="E358" s="3"/>
    </row>
    <row r="359" spans="1:5" ht="15">
      <c r="A359" s="121"/>
      <c r="C359" s="182"/>
      <c r="D359" s="183"/>
      <c r="E359" s="3"/>
    </row>
    <row r="360" spans="1:5" ht="15">
      <c r="A360" s="121"/>
      <c r="C360" s="182"/>
      <c r="D360" s="183"/>
      <c r="E360" s="3"/>
    </row>
    <row r="361" spans="1:5" ht="15">
      <c r="A361" s="121"/>
      <c r="C361" s="182"/>
      <c r="D361" s="183"/>
      <c r="E361" s="3"/>
    </row>
    <row r="362" spans="1:5" ht="15">
      <c r="A362" s="121"/>
      <c r="C362" s="182"/>
      <c r="D362" s="183"/>
      <c r="E362" s="3"/>
    </row>
    <row r="363" spans="1:5" ht="15">
      <c r="A363" s="121"/>
      <c r="C363" s="182"/>
      <c r="D363" s="183"/>
      <c r="E363" s="3"/>
    </row>
    <row r="364" spans="1:5" ht="15">
      <c r="A364" s="121"/>
      <c r="C364" s="182"/>
      <c r="D364" s="183"/>
      <c r="E364" s="3"/>
    </row>
    <row r="365" spans="1:5" ht="15">
      <c r="A365" s="121"/>
      <c r="C365" s="182"/>
      <c r="D365" s="183"/>
      <c r="E365" s="3"/>
    </row>
    <row r="366" spans="1:5" ht="15">
      <c r="A366" s="121"/>
      <c r="C366" s="182"/>
      <c r="D366" s="183"/>
      <c r="E366" s="3"/>
    </row>
    <row r="367" spans="1:5" ht="15">
      <c r="A367" s="121"/>
      <c r="C367" s="182"/>
      <c r="D367" s="183"/>
      <c r="E367" s="3"/>
    </row>
    <row r="368" spans="1:5" ht="15">
      <c r="A368" s="121"/>
      <c r="C368" s="182"/>
      <c r="D368" s="183"/>
      <c r="E368" s="3"/>
    </row>
    <row r="369" spans="1:5" ht="15">
      <c r="A369" s="121"/>
      <c r="C369" s="182"/>
      <c r="D369" s="183"/>
      <c r="E369" s="3"/>
    </row>
    <row r="370" spans="1:5" ht="15">
      <c r="A370" s="121"/>
      <c r="C370" s="182"/>
      <c r="D370" s="183"/>
      <c r="E370" s="3"/>
    </row>
    <row r="371" spans="1:5" ht="15">
      <c r="A371" s="121"/>
      <c r="C371" s="182"/>
      <c r="D371" s="183"/>
      <c r="E371" s="3"/>
    </row>
    <row r="372" spans="1:5" ht="15">
      <c r="A372" s="121"/>
      <c r="C372" s="182"/>
      <c r="D372" s="183"/>
      <c r="E372" s="3"/>
    </row>
    <row r="373" spans="1:5" ht="15">
      <c r="A373" s="121"/>
      <c r="C373" s="182"/>
      <c r="D373" s="183"/>
      <c r="E373" s="3"/>
    </row>
    <row r="374" spans="1:5" ht="15">
      <c r="A374" s="121"/>
      <c r="C374" s="182"/>
      <c r="D374" s="183"/>
      <c r="E374" s="3"/>
    </row>
    <row r="375" spans="1:5" ht="15">
      <c r="A375" s="121"/>
      <c r="C375" s="182"/>
      <c r="D375" s="183"/>
      <c r="E375" s="3"/>
    </row>
    <row r="376" spans="1:5" ht="15">
      <c r="A376" s="121"/>
      <c r="C376" s="182"/>
      <c r="D376" s="183"/>
      <c r="E376" s="3"/>
    </row>
    <row r="377" spans="1:5" ht="15">
      <c r="A377" s="121"/>
      <c r="C377" s="182"/>
      <c r="D377" s="183"/>
      <c r="E377" s="3"/>
    </row>
    <row r="378" spans="1:5" ht="15">
      <c r="A378" s="121"/>
      <c r="C378" s="182"/>
      <c r="D378" s="183"/>
      <c r="E378" s="3"/>
    </row>
    <row r="379" spans="1:5" ht="15">
      <c r="A379" s="121"/>
      <c r="C379" s="182"/>
      <c r="D379" s="183"/>
      <c r="E379" s="3"/>
    </row>
    <row r="380" spans="1:5" ht="15">
      <c r="A380" s="121"/>
      <c r="C380" s="182"/>
      <c r="D380" s="183"/>
      <c r="E380" s="3"/>
    </row>
    <row r="381" spans="1:5" ht="15">
      <c r="A381" s="121"/>
      <c r="C381" s="182"/>
      <c r="D381" s="183"/>
      <c r="E381" s="3"/>
    </row>
    <row r="382" spans="1:5" ht="15">
      <c r="A382" s="121"/>
      <c r="C382" s="182"/>
      <c r="D382" s="183"/>
      <c r="E382" s="3"/>
    </row>
    <row r="383" spans="1:5" ht="15">
      <c r="A383" s="121"/>
      <c r="C383" s="182"/>
      <c r="D383" s="183"/>
      <c r="E383" s="3"/>
    </row>
    <row r="384" spans="1:5" ht="15">
      <c r="A384" s="121"/>
      <c r="C384" s="182"/>
      <c r="D384" s="183"/>
      <c r="E384" s="3"/>
    </row>
    <row r="385" spans="1:5" ht="15">
      <c r="A385" s="121"/>
      <c r="C385" s="182"/>
      <c r="D385" s="183"/>
      <c r="E385" s="3"/>
    </row>
    <row r="386" spans="3:5" ht="15">
      <c r="C386" s="182"/>
      <c r="D386" s="183"/>
      <c r="E386" s="3"/>
    </row>
    <row r="387" spans="3:5" ht="15">
      <c r="C387" s="182"/>
      <c r="D387" s="183"/>
      <c r="E387" s="3"/>
    </row>
    <row r="388" spans="3:5" ht="15">
      <c r="C388" s="182"/>
      <c r="D388" s="183"/>
      <c r="E388" s="3"/>
    </row>
    <row r="389" spans="3:5" ht="15">
      <c r="C389" s="182"/>
      <c r="D389" s="183"/>
      <c r="E389" s="3"/>
    </row>
    <row r="390" spans="3:5" ht="15">
      <c r="C390" s="182"/>
      <c r="D390" s="183"/>
      <c r="E390" s="3"/>
    </row>
    <row r="391" spans="3:5" ht="15">
      <c r="C391" s="182"/>
      <c r="D391" s="183"/>
      <c r="E391" s="3"/>
    </row>
    <row r="392" spans="3:5" ht="15">
      <c r="C392" s="182"/>
      <c r="D392" s="183"/>
      <c r="E392" s="3"/>
    </row>
    <row r="393" spans="3:5" ht="15">
      <c r="C393" s="182"/>
      <c r="D393" s="183"/>
      <c r="E393" s="3"/>
    </row>
    <row r="394" spans="3:5" ht="15">
      <c r="C394" s="182"/>
      <c r="D394" s="183"/>
      <c r="E394" s="3"/>
    </row>
    <row r="395" spans="3:5" ht="15">
      <c r="C395" s="182"/>
      <c r="D395" s="183"/>
      <c r="E395" s="3"/>
    </row>
    <row r="396" spans="3:5" ht="15">
      <c r="C396" s="182"/>
      <c r="D396" s="183"/>
      <c r="E396" s="3"/>
    </row>
    <row r="397" spans="3:5" ht="15">
      <c r="C397" s="182"/>
      <c r="D397" s="183"/>
      <c r="E397" s="3"/>
    </row>
    <row r="398" spans="3:5" ht="15">
      <c r="C398" s="182"/>
      <c r="D398" s="183"/>
      <c r="E398" s="3"/>
    </row>
    <row r="399" spans="3:5" ht="15">
      <c r="C399" s="182"/>
      <c r="D399" s="183"/>
      <c r="E399" s="3"/>
    </row>
    <row r="400" spans="3:5" ht="15">
      <c r="C400" s="182"/>
      <c r="D400" s="183"/>
      <c r="E400" s="3"/>
    </row>
    <row r="401" spans="3:5" ht="15">
      <c r="C401" s="182"/>
      <c r="D401" s="183"/>
      <c r="E401" s="3"/>
    </row>
    <row r="402" spans="3:5" ht="15">
      <c r="C402" s="182"/>
      <c r="D402" s="183"/>
      <c r="E402" s="3"/>
    </row>
    <row r="403" spans="3:5" ht="15">
      <c r="C403" s="182"/>
      <c r="D403" s="183"/>
      <c r="E403" s="3"/>
    </row>
    <row r="404" spans="3:5" ht="15">
      <c r="C404" s="182"/>
      <c r="D404" s="183"/>
      <c r="E404" s="3"/>
    </row>
    <row r="405" spans="3:5" ht="15">
      <c r="C405" s="182"/>
      <c r="D405" s="183"/>
      <c r="E405" s="3"/>
    </row>
    <row r="406" spans="3:5" ht="15">
      <c r="C406" s="182"/>
      <c r="D406" s="183"/>
      <c r="E406" s="3"/>
    </row>
    <row r="407" spans="4:5" ht="15">
      <c r="D407" s="123"/>
      <c r="E407" s="3"/>
    </row>
    <row r="408" spans="4:5" ht="15">
      <c r="D408" s="123"/>
      <c r="E408" s="3"/>
    </row>
    <row r="409" spans="4:5" ht="15">
      <c r="D409" s="123"/>
      <c r="E409" s="3"/>
    </row>
    <row r="410" spans="4:5" ht="15">
      <c r="D410" s="123"/>
      <c r="E410" s="3"/>
    </row>
    <row r="411" spans="4:5" ht="15">
      <c r="D411" s="123"/>
      <c r="E411" s="3"/>
    </row>
    <row r="412" spans="4:5" ht="15">
      <c r="D412" s="123"/>
      <c r="E412" s="3"/>
    </row>
    <row r="413" spans="4:5" ht="15">
      <c r="D413" s="123"/>
      <c r="E413" s="3"/>
    </row>
    <row r="414" spans="4:5" ht="15">
      <c r="D414" s="123"/>
      <c r="E414" s="3"/>
    </row>
    <row r="415" spans="4:5" ht="15">
      <c r="D415" s="123"/>
      <c r="E415" s="3"/>
    </row>
    <row r="416" spans="4:5" ht="15">
      <c r="D416" s="123"/>
      <c r="E416" s="3"/>
    </row>
    <row r="417" spans="4:5" ht="15">
      <c r="D417" s="123"/>
      <c r="E417" s="3"/>
    </row>
    <row r="418" spans="4:5" ht="15">
      <c r="D418" s="123"/>
      <c r="E418" s="3"/>
    </row>
    <row r="419" spans="4:5" ht="15">
      <c r="D419" s="123"/>
      <c r="E419" s="3"/>
    </row>
    <row r="420" spans="4:5" ht="15">
      <c r="D420" s="123"/>
      <c r="E420" s="3"/>
    </row>
    <row r="421" spans="4:5" ht="15">
      <c r="D421" s="123"/>
      <c r="E421" s="3"/>
    </row>
    <row r="422" spans="4:5" ht="15">
      <c r="D422" s="123"/>
      <c r="E422" s="3"/>
    </row>
    <row r="423" spans="4:5" ht="15">
      <c r="D423" s="123"/>
      <c r="E423" s="3"/>
    </row>
    <row r="424" spans="4:5" ht="15">
      <c r="D424" s="123"/>
      <c r="E424" s="3"/>
    </row>
    <row r="425" spans="4:5" ht="15">
      <c r="D425" s="123"/>
      <c r="E425" s="3"/>
    </row>
    <row r="426" spans="4:5" ht="15">
      <c r="D426" s="123"/>
      <c r="E426" s="3"/>
    </row>
    <row r="427" spans="4:5" ht="15">
      <c r="D427" s="123"/>
      <c r="E427" s="3"/>
    </row>
    <row r="428" spans="4:5" ht="15">
      <c r="D428" s="123"/>
      <c r="E428" s="3"/>
    </row>
    <row r="429" spans="4:5" ht="15">
      <c r="D429" s="123"/>
      <c r="E429" s="3"/>
    </row>
    <row r="430" spans="4:5" ht="15">
      <c r="D430" s="123"/>
      <c r="E430" s="3"/>
    </row>
    <row r="431" spans="4:5" ht="15">
      <c r="D431" s="123"/>
      <c r="E431" s="3"/>
    </row>
    <row r="432" spans="4:5" ht="15">
      <c r="D432" s="123"/>
      <c r="E432" s="3"/>
    </row>
    <row r="433" spans="4:5" ht="15">
      <c r="D433" s="123"/>
      <c r="E433" s="3"/>
    </row>
    <row r="434" spans="4:5" ht="15">
      <c r="D434" s="123"/>
      <c r="E434" s="3"/>
    </row>
    <row r="435" spans="4:5" ht="15">
      <c r="D435" s="123"/>
      <c r="E435" s="3"/>
    </row>
    <row r="436" spans="4:5" ht="15">
      <c r="D436" s="123"/>
      <c r="E436" s="3"/>
    </row>
    <row r="437" spans="4:5" ht="15">
      <c r="D437" s="123"/>
      <c r="E437" s="3"/>
    </row>
    <row r="438" spans="4:5" ht="15">
      <c r="D438" s="123"/>
      <c r="E438" s="3"/>
    </row>
    <row r="439" spans="3:5" ht="15">
      <c r="C439" s="122"/>
      <c r="D439" s="123"/>
      <c r="E439" s="123"/>
    </row>
    <row r="440" spans="3:5" ht="15">
      <c r="C440" s="122"/>
      <c r="D440" s="123"/>
      <c r="E440" s="123"/>
    </row>
    <row r="441" spans="3:5" ht="15">
      <c r="C441" s="122"/>
      <c r="D441" s="123"/>
      <c r="E441" s="123"/>
    </row>
    <row r="442" spans="3:5" ht="15">
      <c r="C442" s="122"/>
      <c r="D442" s="123"/>
      <c r="E442" s="123"/>
    </row>
    <row r="443" spans="3:5" ht="15">
      <c r="C443" s="122"/>
      <c r="D443" s="123"/>
      <c r="E443" s="123"/>
    </row>
    <row r="444" spans="3:5" ht="15">
      <c r="C444" s="122"/>
      <c r="D444" s="123"/>
      <c r="E444" s="123"/>
    </row>
    <row r="445" spans="3:5" ht="15">
      <c r="C445" s="122"/>
      <c r="D445" s="123"/>
      <c r="E445" s="123"/>
    </row>
    <row r="446" spans="3:5" ht="15">
      <c r="C446" s="122"/>
      <c r="D446" s="123"/>
      <c r="E446" s="123"/>
    </row>
    <row r="447" spans="3:5" ht="15">
      <c r="C447" s="122"/>
      <c r="D447" s="123"/>
      <c r="E447" s="123"/>
    </row>
    <row r="448" spans="3:5" ht="15">
      <c r="C448" s="122"/>
      <c r="D448" s="123"/>
      <c r="E448" s="123"/>
    </row>
    <row r="449" spans="3:5" ht="15">
      <c r="C449" s="122"/>
      <c r="D449" s="123"/>
      <c r="E449" s="123"/>
    </row>
    <row r="450" spans="3:5" ht="15">
      <c r="C450" s="122"/>
      <c r="D450" s="123"/>
      <c r="E450" s="123"/>
    </row>
    <row r="451" spans="3:5" ht="15">
      <c r="C451" s="122"/>
      <c r="D451" s="123"/>
      <c r="E451" s="123"/>
    </row>
    <row r="452" spans="3:5" ht="15">
      <c r="C452" s="122"/>
      <c r="D452" s="123"/>
      <c r="E452" s="123"/>
    </row>
    <row r="453" spans="3:5" ht="15">
      <c r="C453" s="122"/>
      <c r="D453" s="123"/>
      <c r="E453" s="123"/>
    </row>
    <row r="454" spans="3:5" ht="15">
      <c r="C454" s="122"/>
      <c r="D454" s="123"/>
      <c r="E454" s="123"/>
    </row>
    <row r="455" spans="3:5" ht="15">
      <c r="C455" s="122"/>
      <c r="D455" s="123"/>
      <c r="E455" s="123"/>
    </row>
    <row r="456" spans="3:5" ht="15">
      <c r="C456" s="122"/>
      <c r="D456" s="123"/>
      <c r="E456" s="123"/>
    </row>
    <row r="457" spans="3:5" ht="15">
      <c r="C457" s="122"/>
      <c r="D457" s="123"/>
      <c r="E457" s="123"/>
    </row>
    <row r="458" spans="3:5" ht="15">
      <c r="C458" s="122"/>
      <c r="D458" s="123"/>
      <c r="E458" s="123"/>
    </row>
    <row r="459" spans="3:5" ht="15">
      <c r="C459" s="122"/>
      <c r="D459" s="123"/>
      <c r="E459" s="123"/>
    </row>
    <row r="460" spans="3:5" ht="15">
      <c r="C460" s="122"/>
      <c r="D460" s="123"/>
      <c r="E460" s="123"/>
    </row>
    <row r="461" spans="3:5" ht="15">
      <c r="C461" s="122"/>
      <c r="D461" s="123"/>
      <c r="E461" s="123"/>
    </row>
    <row r="462" spans="3:5" ht="15">
      <c r="C462" s="122"/>
      <c r="D462" s="123"/>
      <c r="E462" s="123"/>
    </row>
    <row r="463" spans="3:5" ht="15">
      <c r="C463" s="122"/>
      <c r="D463" s="123"/>
      <c r="E463" s="123"/>
    </row>
    <row r="464" spans="3:5" ht="15">
      <c r="C464" s="122"/>
      <c r="D464" s="123"/>
      <c r="E464" s="123"/>
    </row>
    <row r="465" spans="3:5" ht="15">
      <c r="C465" s="122"/>
      <c r="D465" s="123"/>
      <c r="E465" s="123"/>
    </row>
    <row r="466" spans="3:5" ht="15">
      <c r="C466" s="122"/>
      <c r="D466" s="123"/>
      <c r="E466" s="123"/>
    </row>
    <row r="467" spans="3:5" ht="15">
      <c r="C467" s="122"/>
      <c r="D467" s="123"/>
      <c r="E467" s="123"/>
    </row>
    <row r="468" spans="3:5" ht="15">
      <c r="C468" s="122"/>
      <c r="D468" s="123"/>
      <c r="E468" s="123"/>
    </row>
    <row r="469" spans="3:5" ht="15">
      <c r="C469" s="122"/>
      <c r="D469" s="123"/>
      <c r="E469" s="123"/>
    </row>
    <row r="470" spans="3:5" ht="15">
      <c r="C470" s="122"/>
      <c r="D470" s="123"/>
      <c r="E470" s="123"/>
    </row>
    <row r="471" spans="3:5" ht="15">
      <c r="C471" s="122"/>
      <c r="D471" s="123"/>
      <c r="E471" s="123"/>
    </row>
    <row r="472" spans="3:5" ht="15">
      <c r="C472" s="122"/>
      <c r="D472" s="123"/>
      <c r="E472" s="123"/>
    </row>
    <row r="473" spans="3:5" ht="15">
      <c r="C473" s="122"/>
      <c r="D473" s="123"/>
      <c r="E473" s="123"/>
    </row>
    <row r="474" spans="3:5" ht="15">
      <c r="C474" s="122"/>
      <c r="D474" s="123"/>
      <c r="E474" s="123"/>
    </row>
    <row r="475" spans="3:5" ht="15">
      <c r="C475" s="122"/>
      <c r="D475" s="123"/>
      <c r="E475" s="123"/>
    </row>
    <row r="476" spans="3:5" ht="15">
      <c r="C476" s="122"/>
      <c r="D476" s="123"/>
      <c r="E476" s="123"/>
    </row>
    <row r="477" spans="3:5" ht="15">
      <c r="C477" s="122"/>
      <c r="D477" s="123"/>
      <c r="E477" s="123"/>
    </row>
    <row r="478" spans="3:5" ht="15">
      <c r="C478" s="122"/>
      <c r="D478" s="123"/>
      <c r="E478" s="123"/>
    </row>
    <row r="479" spans="3:5" ht="15">
      <c r="C479" s="122"/>
      <c r="D479" s="123"/>
      <c r="E479" s="123"/>
    </row>
    <row r="480" spans="3:5" ht="15">
      <c r="C480" s="122"/>
      <c r="D480" s="123"/>
      <c r="E480" s="123"/>
    </row>
    <row r="481" spans="3:5" ht="15">
      <c r="C481" s="122"/>
      <c r="D481" s="123"/>
      <c r="E481" s="123"/>
    </row>
    <row r="482" spans="3:5" ht="15">
      <c r="C482" s="122"/>
      <c r="D482" s="123"/>
      <c r="E482" s="123"/>
    </row>
    <row r="483" spans="3:5" ht="15">
      <c r="C483" s="122"/>
      <c r="D483" s="123"/>
      <c r="E483" s="123"/>
    </row>
    <row r="484" spans="3:5" ht="15">
      <c r="C484" s="122"/>
      <c r="D484" s="123"/>
      <c r="E484" s="123"/>
    </row>
    <row r="485" spans="3:5" ht="15">
      <c r="C485" s="122"/>
      <c r="D485" s="123"/>
      <c r="E485" s="123"/>
    </row>
    <row r="486" spans="3:5" ht="15">
      <c r="C486" s="122"/>
      <c r="D486" s="123"/>
      <c r="E486" s="123"/>
    </row>
    <row r="487" spans="3:5" ht="15">
      <c r="C487" s="122"/>
      <c r="D487" s="123"/>
      <c r="E487" s="123"/>
    </row>
    <row r="488" spans="3:5" ht="15">
      <c r="C488" s="122"/>
      <c r="D488" s="123"/>
      <c r="E488" s="123"/>
    </row>
    <row r="489" spans="3:5" ht="15">
      <c r="C489" s="122"/>
      <c r="D489" s="123"/>
      <c r="E489" s="123"/>
    </row>
    <row r="490" spans="3:5" ht="15">
      <c r="C490" s="122"/>
      <c r="D490" s="123"/>
      <c r="E490" s="123"/>
    </row>
    <row r="491" spans="3:5" ht="15">
      <c r="C491" s="122"/>
      <c r="D491" s="123"/>
      <c r="E491" s="123"/>
    </row>
    <row r="492" spans="3:5" ht="15">
      <c r="C492" s="122"/>
      <c r="D492" s="123"/>
      <c r="E492" s="123"/>
    </row>
    <row r="493" spans="3:5" ht="15">
      <c r="C493" s="122"/>
      <c r="D493" s="123"/>
      <c r="E493" s="123"/>
    </row>
    <row r="494" spans="3:5" ht="15">
      <c r="C494" s="122"/>
      <c r="D494" s="123"/>
      <c r="E494" s="123"/>
    </row>
    <row r="495" spans="3:5" ht="15">
      <c r="C495" s="122"/>
      <c r="D495" s="123"/>
      <c r="E495" s="123"/>
    </row>
    <row r="496" spans="3:5" ht="15">
      <c r="C496" s="122"/>
      <c r="D496" s="123"/>
      <c r="E496" s="123"/>
    </row>
    <row r="497" spans="3:5" ht="15">
      <c r="C497" s="122"/>
      <c r="D497" s="123"/>
      <c r="E497" s="123"/>
    </row>
    <row r="498" spans="3:5" ht="15">
      <c r="C498" s="122"/>
      <c r="D498" s="123"/>
      <c r="E498" s="123"/>
    </row>
    <row r="499" spans="3:5" ht="15">
      <c r="C499" s="122"/>
      <c r="D499" s="123"/>
      <c r="E499" s="123"/>
    </row>
    <row r="500" spans="3:5" ht="15">
      <c r="C500" s="122"/>
      <c r="D500" s="123"/>
      <c r="E500" s="123"/>
    </row>
    <row r="501" spans="3:5" ht="15">
      <c r="C501" s="122"/>
      <c r="D501" s="123"/>
      <c r="E501" s="123"/>
    </row>
    <row r="502" spans="3:5" ht="15">
      <c r="C502" s="122"/>
      <c r="D502" s="123"/>
      <c r="E502" s="123"/>
    </row>
    <row r="503" spans="3:5" ht="15">
      <c r="C503" s="122"/>
      <c r="D503" s="123"/>
      <c r="E503" s="123"/>
    </row>
    <row r="504" spans="3:5" ht="15">
      <c r="C504" s="122"/>
      <c r="D504" s="123"/>
      <c r="E504" s="123"/>
    </row>
    <row r="505" spans="3:5" ht="15">
      <c r="C505" s="122"/>
      <c r="D505" s="123"/>
      <c r="E505" s="123"/>
    </row>
    <row r="506" spans="3:5" ht="15">
      <c r="C506" s="122"/>
      <c r="D506" s="123"/>
      <c r="E506" s="123"/>
    </row>
    <row r="507" spans="3:5" ht="15">
      <c r="C507" s="122"/>
      <c r="D507" s="123"/>
      <c r="E507" s="123"/>
    </row>
    <row r="508" spans="3:5" ht="15">
      <c r="C508" s="122"/>
      <c r="D508" s="123"/>
      <c r="E508" s="123"/>
    </row>
    <row r="509" spans="3:5" ht="15">
      <c r="C509" s="122"/>
      <c r="D509" s="123"/>
      <c r="E509" s="123"/>
    </row>
    <row r="510" spans="3:5" ht="15">
      <c r="C510" s="122"/>
      <c r="D510" s="123"/>
      <c r="E510" s="123"/>
    </row>
    <row r="511" spans="3:5" ht="15">
      <c r="C511" s="122"/>
      <c r="D511" s="123"/>
      <c r="E511" s="123"/>
    </row>
    <row r="512" spans="3:5" ht="15">
      <c r="C512" s="122"/>
      <c r="D512" s="123"/>
      <c r="E512" s="123"/>
    </row>
    <row r="513" spans="3:5" ht="15">
      <c r="C513" s="122"/>
      <c r="D513" s="123"/>
      <c r="E513" s="123"/>
    </row>
    <row r="514" spans="3:5" ht="15">
      <c r="C514" s="122"/>
      <c r="D514" s="123"/>
      <c r="E514" s="123"/>
    </row>
    <row r="515" spans="3:5" ht="15">
      <c r="C515" s="122"/>
      <c r="D515" s="123"/>
      <c r="E515" s="123"/>
    </row>
    <row r="516" spans="3:5" ht="15">
      <c r="C516" s="122"/>
      <c r="D516" s="123"/>
      <c r="E516" s="123"/>
    </row>
    <row r="517" spans="3:5" ht="15">
      <c r="C517" s="122"/>
      <c r="D517" s="123"/>
      <c r="E517" s="123"/>
    </row>
    <row r="518" spans="3:5" ht="15">
      <c r="C518" s="122"/>
      <c r="D518" s="123"/>
      <c r="E518" s="123"/>
    </row>
    <row r="519" spans="3:5" ht="15">
      <c r="C519" s="122"/>
      <c r="D519" s="123"/>
      <c r="E519" s="123"/>
    </row>
    <row r="520" spans="3:5" ht="15">
      <c r="C520" s="122"/>
      <c r="D520" s="123"/>
      <c r="E520" s="123"/>
    </row>
    <row r="521" spans="3:5" ht="15">
      <c r="C521" s="122"/>
      <c r="D521" s="123"/>
      <c r="E521" s="123"/>
    </row>
    <row r="522" spans="3:5" ht="15">
      <c r="C522" s="122"/>
      <c r="D522" s="123"/>
      <c r="E522" s="123"/>
    </row>
    <row r="523" spans="3:5" ht="15">
      <c r="C523" s="122"/>
      <c r="D523" s="123"/>
      <c r="E523" s="123"/>
    </row>
    <row r="524" spans="3:5" ht="15">
      <c r="C524" s="122"/>
      <c r="D524" s="123"/>
      <c r="E524" s="123"/>
    </row>
    <row r="525" spans="3:5" ht="15">
      <c r="C525" s="122"/>
      <c r="D525" s="123"/>
      <c r="E525" s="123"/>
    </row>
    <row r="526" spans="3:5" ht="15">
      <c r="C526" s="122"/>
      <c r="D526" s="123"/>
      <c r="E526" s="123"/>
    </row>
    <row r="527" spans="3:5" ht="15">
      <c r="C527" s="122"/>
      <c r="D527" s="123"/>
      <c r="E527" s="123"/>
    </row>
    <row r="528" spans="3:5" ht="15">
      <c r="C528" s="122"/>
      <c r="D528" s="123"/>
      <c r="E528" s="123"/>
    </row>
    <row r="529" spans="3:5" ht="15">
      <c r="C529" s="122"/>
      <c r="D529" s="123"/>
      <c r="E529" s="123"/>
    </row>
    <row r="530" spans="3:5" ht="15">
      <c r="C530" s="122"/>
      <c r="D530" s="123"/>
      <c r="E530" s="123"/>
    </row>
    <row r="531" spans="3:5" ht="15">
      <c r="C531" s="122"/>
      <c r="D531" s="123"/>
      <c r="E531" s="123"/>
    </row>
    <row r="532" spans="3:5" ht="15">
      <c r="C532" s="122"/>
      <c r="D532" s="123"/>
      <c r="E532" s="123"/>
    </row>
    <row r="533" spans="3:5" ht="15">
      <c r="C533" s="122"/>
      <c r="D533" s="123"/>
      <c r="E533" s="123"/>
    </row>
    <row r="534" spans="3:5" ht="15">
      <c r="C534" s="122"/>
      <c r="D534" s="123"/>
      <c r="E534" s="123"/>
    </row>
    <row r="535" spans="3:5" ht="15">
      <c r="C535" s="122"/>
      <c r="D535" s="123"/>
      <c r="E535" s="123"/>
    </row>
    <row r="536" spans="3:5" ht="15">
      <c r="C536" s="122"/>
      <c r="D536" s="123"/>
      <c r="E536" s="123"/>
    </row>
    <row r="537" spans="3:5" ht="15">
      <c r="C537" s="122"/>
      <c r="D537" s="123"/>
      <c r="E537" s="123"/>
    </row>
    <row r="538" spans="3:5" ht="15">
      <c r="C538" s="122"/>
      <c r="D538" s="123"/>
      <c r="E538" s="123"/>
    </row>
    <row r="539" spans="3:5" ht="15">
      <c r="C539" s="122"/>
      <c r="D539" s="123"/>
      <c r="E539" s="123"/>
    </row>
    <row r="540" spans="3:5" ht="15">
      <c r="C540" s="122"/>
      <c r="D540" s="123"/>
      <c r="E540" s="123"/>
    </row>
    <row r="541" spans="3:5" ht="15">
      <c r="C541" s="122"/>
      <c r="D541" s="123"/>
      <c r="E541" s="123"/>
    </row>
    <row r="542" spans="3:5" ht="15">
      <c r="C542" s="122"/>
      <c r="D542" s="123"/>
      <c r="E542" s="123"/>
    </row>
    <row r="543" spans="3:5" ht="15">
      <c r="C543" s="122"/>
      <c r="D543" s="123"/>
      <c r="E543" s="123"/>
    </row>
    <row r="544" spans="3:5" ht="15">
      <c r="C544" s="122"/>
      <c r="D544" s="123"/>
      <c r="E544" s="123"/>
    </row>
    <row r="545" spans="3:5" ht="15">
      <c r="C545" s="122"/>
      <c r="D545" s="123"/>
      <c r="E545" s="123"/>
    </row>
    <row r="546" spans="3:5" ht="15">
      <c r="C546" s="122"/>
      <c r="D546" s="123"/>
      <c r="E546" s="123"/>
    </row>
    <row r="547" spans="3:5" ht="15">
      <c r="C547" s="122"/>
      <c r="D547" s="123"/>
      <c r="E547" s="123"/>
    </row>
    <row r="548" spans="3:5" ht="15">
      <c r="C548" s="122"/>
      <c r="D548" s="123"/>
      <c r="E548" s="123"/>
    </row>
    <row r="549" spans="3:5" ht="15">
      <c r="C549" s="122"/>
      <c r="D549" s="123"/>
      <c r="E549" s="123"/>
    </row>
    <row r="550" spans="3:5" ht="15">
      <c r="C550" s="122"/>
      <c r="D550" s="123"/>
      <c r="E550" s="123"/>
    </row>
    <row r="551" spans="3:5" ht="15">
      <c r="C551" s="122"/>
      <c r="D551" s="123"/>
      <c r="E551" s="123"/>
    </row>
    <row r="552" spans="3:5" ht="15">
      <c r="C552" s="122"/>
      <c r="D552" s="123"/>
      <c r="E552" s="123"/>
    </row>
    <row r="553" spans="3:5" ht="15">
      <c r="C553" s="122"/>
      <c r="D553" s="123"/>
      <c r="E553" s="123"/>
    </row>
    <row r="554" spans="3:5" ht="15">
      <c r="C554" s="122"/>
      <c r="D554" s="123"/>
      <c r="E554" s="123"/>
    </row>
    <row r="555" spans="3:5" ht="15">
      <c r="C555" s="122"/>
      <c r="D555" s="123"/>
      <c r="E555" s="123"/>
    </row>
    <row r="556" spans="3:5" ht="15">
      <c r="C556" s="122"/>
      <c r="D556" s="123"/>
      <c r="E556" s="123"/>
    </row>
    <row r="557" spans="3:5" ht="15">
      <c r="C557" s="122"/>
      <c r="D557" s="123"/>
      <c r="E557" s="123"/>
    </row>
    <row r="558" spans="3:5" ht="15">
      <c r="C558" s="122"/>
      <c r="D558" s="123"/>
      <c r="E558" s="123"/>
    </row>
    <row r="559" spans="3:5" ht="15">
      <c r="C559" s="122"/>
      <c r="D559" s="123"/>
      <c r="E559" s="123"/>
    </row>
    <row r="560" spans="3:5" ht="15">
      <c r="C560" s="122"/>
      <c r="D560" s="123"/>
      <c r="E560" s="123"/>
    </row>
    <row r="561" spans="3:5" ht="15">
      <c r="C561" s="122"/>
      <c r="D561" s="123"/>
      <c r="E561" s="123"/>
    </row>
    <row r="562" spans="3:5" ht="15">
      <c r="C562" s="122"/>
      <c r="D562" s="123"/>
      <c r="E562" s="123"/>
    </row>
    <row r="563" spans="3:5" ht="15">
      <c r="C563" s="122"/>
      <c r="D563" s="123"/>
      <c r="E563" s="123"/>
    </row>
    <row r="564" spans="3:5" ht="15">
      <c r="C564" s="122"/>
      <c r="D564" s="123"/>
      <c r="E564" s="123"/>
    </row>
    <row r="565" spans="3:5" ht="15">
      <c r="C565" s="122"/>
      <c r="D565" s="123"/>
      <c r="E565" s="123"/>
    </row>
    <row r="566" spans="3:5" ht="15">
      <c r="C566" s="122"/>
      <c r="D566" s="123"/>
      <c r="E566" s="123"/>
    </row>
    <row r="567" spans="3:5" ht="15">
      <c r="C567" s="122"/>
      <c r="D567" s="123"/>
      <c r="E567" s="123"/>
    </row>
    <row r="568" spans="3:5" ht="15">
      <c r="C568" s="122"/>
      <c r="D568" s="123"/>
      <c r="E568" s="123"/>
    </row>
    <row r="569" spans="3:5" ht="15">
      <c r="C569" s="122"/>
      <c r="D569" s="123"/>
      <c r="E569" s="123"/>
    </row>
    <row r="570" spans="3:5" ht="15">
      <c r="C570" s="122"/>
      <c r="D570" s="123"/>
      <c r="E570" s="123"/>
    </row>
    <row r="571" spans="3:5" ht="15">
      <c r="C571" s="122"/>
      <c r="D571" s="123"/>
      <c r="E571" s="123"/>
    </row>
    <row r="572" spans="3:5" ht="15">
      <c r="C572" s="122"/>
      <c r="D572" s="123"/>
      <c r="E572" s="123"/>
    </row>
    <row r="573" spans="3:5" ht="15">
      <c r="C573" s="122"/>
      <c r="D573" s="123"/>
      <c r="E573" s="123"/>
    </row>
    <row r="574" spans="3:5" ht="15">
      <c r="C574" s="122"/>
      <c r="D574" s="123"/>
      <c r="E574" s="123"/>
    </row>
    <row r="575" spans="3:5" ht="15">
      <c r="C575" s="122"/>
      <c r="D575" s="123"/>
      <c r="E575" s="123"/>
    </row>
    <row r="576" spans="3:5" ht="15">
      <c r="C576" s="122"/>
      <c r="D576" s="123"/>
      <c r="E576" s="123"/>
    </row>
    <row r="577" spans="3:5" ht="15">
      <c r="C577" s="122"/>
      <c r="D577" s="123"/>
      <c r="E577" s="123"/>
    </row>
    <row r="578" spans="3:5" ht="15">
      <c r="C578" s="122"/>
      <c r="D578" s="123"/>
      <c r="E578" s="123"/>
    </row>
    <row r="579" spans="3:5" ht="15">
      <c r="C579" s="122"/>
      <c r="D579" s="123"/>
      <c r="E579" s="123"/>
    </row>
    <row r="580" spans="3:5" ht="15">
      <c r="C580" s="122"/>
      <c r="D580" s="123"/>
      <c r="E580" s="123"/>
    </row>
    <row r="581" spans="3:5" ht="15">
      <c r="C581" s="122"/>
      <c r="D581" s="123"/>
      <c r="E581" s="123"/>
    </row>
    <row r="582" spans="3:5" ht="15">
      <c r="C582" s="122"/>
      <c r="D582" s="123"/>
      <c r="E582" s="123"/>
    </row>
    <row r="583" spans="3:5" ht="15">
      <c r="C583" s="122"/>
      <c r="D583" s="123"/>
      <c r="E583" s="123"/>
    </row>
    <row r="584" spans="3:5" ht="15">
      <c r="C584" s="122"/>
      <c r="D584" s="123"/>
      <c r="E584" s="123"/>
    </row>
    <row r="585" spans="3:5" ht="15">
      <c r="C585" s="122"/>
      <c r="D585" s="123"/>
      <c r="E585" s="123"/>
    </row>
    <row r="586" spans="3:5" ht="15">
      <c r="C586" s="122"/>
      <c r="D586" s="123"/>
      <c r="E586" s="123"/>
    </row>
    <row r="587" spans="3:5" ht="15">
      <c r="C587" s="122"/>
      <c r="D587" s="123"/>
      <c r="E587" s="123"/>
    </row>
    <row r="588" spans="3:5" ht="15">
      <c r="C588" s="122"/>
      <c r="D588" s="123"/>
      <c r="E588" s="123"/>
    </row>
    <row r="589" spans="3:5" ht="15">
      <c r="C589" s="122"/>
      <c r="D589" s="123"/>
      <c r="E589" s="123"/>
    </row>
    <row r="590" spans="3:5" ht="15">
      <c r="C590" s="122"/>
      <c r="D590" s="123"/>
      <c r="E590" s="123"/>
    </row>
    <row r="591" spans="3:5" ht="15">
      <c r="C591" s="122"/>
      <c r="D591" s="123"/>
      <c r="E591" s="123"/>
    </row>
    <row r="592" spans="3:5" ht="15">
      <c r="C592" s="122"/>
      <c r="D592" s="123"/>
      <c r="E592" s="123"/>
    </row>
    <row r="593" spans="3:5" ht="15">
      <c r="C593" s="122"/>
      <c r="D593" s="123"/>
      <c r="E593" s="123"/>
    </row>
    <row r="594" spans="3:5" ht="15">
      <c r="C594" s="122"/>
      <c r="D594" s="123"/>
      <c r="E594" s="123"/>
    </row>
    <row r="595" spans="3:5" ht="15">
      <c r="C595" s="122"/>
      <c r="D595" s="123"/>
      <c r="E595" s="123"/>
    </row>
    <row r="596" spans="3:5" ht="15">
      <c r="C596" s="122"/>
      <c r="D596" s="123"/>
      <c r="E596" s="123"/>
    </row>
    <row r="597" spans="3:5" ht="15">
      <c r="C597" s="122"/>
      <c r="D597" s="123"/>
      <c r="E597" s="123"/>
    </row>
    <row r="598" spans="3:5" ht="15">
      <c r="C598" s="122"/>
      <c r="D598" s="123"/>
      <c r="E598" s="123"/>
    </row>
    <row r="599" spans="3:5" ht="15">
      <c r="C599" s="122"/>
      <c r="D599" s="123"/>
      <c r="E599" s="123"/>
    </row>
    <row r="600" spans="3:5" ht="15">
      <c r="C600" s="122"/>
      <c r="D600" s="123"/>
      <c r="E600" s="123"/>
    </row>
    <row r="601" spans="3:5" ht="15">
      <c r="C601" s="122"/>
      <c r="D601" s="123"/>
      <c r="E601" s="123"/>
    </row>
    <row r="602" spans="3:5" ht="15">
      <c r="C602" s="122"/>
      <c r="D602" s="123"/>
      <c r="E602" s="123"/>
    </row>
    <row r="603" spans="3:5" ht="15">
      <c r="C603" s="122"/>
      <c r="D603" s="123"/>
      <c r="E603" s="123"/>
    </row>
    <row r="604" spans="3:5" ht="15">
      <c r="C604" s="122"/>
      <c r="D604" s="123"/>
      <c r="E604" s="123"/>
    </row>
    <row r="605" spans="3:5" ht="15">
      <c r="C605" s="122"/>
      <c r="D605" s="123"/>
      <c r="E605" s="123"/>
    </row>
    <row r="606" spans="3:5" ht="15">
      <c r="C606" s="122"/>
      <c r="D606" s="123"/>
      <c r="E606" s="123"/>
    </row>
    <row r="607" spans="3:5" ht="15">
      <c r="C607" s="122"/>
      <c r="D607" s="123"/>
      <c r="E607" s="123"/>
    </row>
    <row r="608" spans="3:5" ht="15">
      <c r="C608" s="122"/>
      <c r="D608" s="123"/>
      <c r="E608" s="123"/>
    </row>
    <row r="609" spans="3:5" ht="15">
      <c r="C609" s="122"/>
      <c r="D609" s="123"/>
      <c r="E609" s="123"/>
    </row>
    <row r="610" spans="3:5" ht="15">
      <c r="C610" s="122"/>
      <c r="D610" s="123"/>
      <c r="E610" s="123"/>
    </row>
    <row r="611" spans="3:5" ht="15">
      <c r="C611" s="122"/>
      <c r="D611" s="123"/>
      <c r="E611" s="123"/>
    </row>
    <row r="612" spans="3:5" ht="15">
      <c r="C612" s="122"/>
      <c r="D612" s="123"/>
      <c r="E612" s="123"/>
    </row>
    <row r="613" spans="3:5" ht="15">
      <c r="C613" s="122"/>
      <c r="D613" s="123"/>
      <c r="E613" s="123"/>
    </row>
    <row r="614" spans="3:5" ht="15">
      <c r="C614" s="122"/>
      <c r="D614" s="123"/>
      <c r="E614" s="123"/>
    </row>
    <row r="615" spans="3:5" ht="15">
      <c r="C615" s="122"/>
      <c r="D615" s="123"/>
      <c r="E615" s="123"/>
    </row>
    <row r="616" spans="3:5" ht="15">
      <c r="C616" s="122"/>
      <c r="D616" s="123"/>
      <c r="E616" s="123"/>
    </row>
    <row r="617" spans="3:5" ht="15">
      <c r="C617" s="122"/>
      <c r="D617" s="123"/>
      <c r="E617" s="123"/>
    </row>
    <row r="618" spans="3:5" ht="15">
      <c r="C618" s="122"/>
      <c r="D618" s="123"/>
      <c r="E618" s="123"/>
    </row>
    <row r="619" spans="3:5" ht="15">
      <c r="C619" s="122"/>
      <c r="D619" s="123"/>
      <c r="E619" s="123"/>
    </row>
    <row r="620" spans="3:5" ht="15">
      <c r="C620" s="122"/>
      <c r="D620" s="123"/>
      <c r="E620" s="123"/>
    </row>
    <row r="621" spans="3:5" ht="15">
      <c r="C621" s="122"/>
      <c r="D621" s="123"/>
      <c r="E621" s="123"/>
    </row>
    <row r="622" spans="3:5" ht="15">
      <c r="C622" s="122"/>
      <c r="D622" s="123"/>
      <c r="E622" s="123"/>
    </row>
    <row r="623" spans="3:5" ht="15">
      <c r="C623" s="122"/>
      <c r="D623" s="123"/>
      <c r="E623" s="123"/>
    </row>
    <row r="624" spans="3:5" ht="15">
      <c r="C624" s="122"/>
      <c r="D624" s="123"/>
      <c r="E624" s="123"/>
    </row>
    <row r="625" spans="3:5" ht="15">
      <c r="C625" s="122"/>
      <c r="D625" s="123"/>
      <c r="E625" s="123"/>
    </row>
    <row r="626" spans="3:5" ht="15">
      <c r="C626" s="122"/>
      <c r="D626" s="123"/>
      <c r="E626" s="123"/>
    </row>
    <row r="627" spans="3:5" ht="15">
      <c r="C627" s="122"/>
      <c r="D627" s="123"/>
      <c r="E627" s="123"/>
    </row>
    <row r="628" spans="3:5" ht="15">
      <c r="C628" s="122"/>
      <c r="D628" s="123"/>
      <c r="E628" s="123"/>
    </row>
    <row r="629" spans="3:5" ht="15">
      <c r="C629" s="122"/>
      <c r="D629" s="123"/>
      <c r="E629" s="123"/>
    </row>
    <row r="630" spans="3:5" ht="15">
      <c r="C630" s="122"/>
      <c r="D630" s="123"/>
      <c r="E630" s="123"/>
    </row>
    <row r="631" spans="3:5" ht="15">
      <c r="C631" s="122"/>
      <c r="D631" s="123"/>
      <c r="E631" s="123"/>
    </row>
    <row r="632" spans="3:5" ht="15">
      <c r="C632" s="122"/>
      <c r="D632" s="123"/>
      <c r="E632" s="123"/>
    </row>
    <row r="633" spans="3:5" ht="15">
      <c r="C633" s="122"/>
      <c r="D633" s="123"/>
      <c r="E633" s="123"/>
    </row>
    <row r="634" spans="3:5" ht="15">
      <c r="C634" s="122"/>
      <c r="D634" s="123"/>
      <c r="E634" s="123"/>
    </row>
    <row r="635" spans="3:5" ht="15">
      <c r="C635" s="122"/>
      <c r="D635" s="123"/>
      <c r="E635" s="123"/>
    </row>
    <row r="636" spans="3:5" ht="15">
      <c r="C636" s="122"/>
      <c r="D636" s="123"/>
      <c r="E636" s="123"/>
    </row>
    <row r="637" spans="3:5" ht="15">
      <c r="C637" s="122"/>
      <c r="D637" s="123"/>
      <c r="E637" s="123"/>
    </row>
    <row r="638" spans="3:5" ht="15">
      <c r="C638" s="122"/>
      <c r="D638" s="123"/>
      <c r="E638" s="123"/>
    </row>
    <row r="639" spans="3:5" ht="15">
      <c r="C639" s="122"/>
      <c r="D639" s="123"/>
      <c r="E639" s="123"/>
    </row>
    <row r="640" spans="3:5" ht="15">
      <c r="C640" s="122"/>
      <c r="D640" s="123"/>
      <c r="E640" s="123"/>
    </row>
    <row r="641" spans="3:5" ht="15">
      <c r="C641" s="122"/>
      <c r="D641" s="123"/>
      <c r="E641" s="123"/>
    </row>
    <row r="642" spans="3:5" ht="15">
      <c r="C642" s="122"/>
      <c r="D642" s="123"/>
      <c r="E642" s="123"/>
    </row>
    <row r="643" spans="3:5" ht="15">
      <c r="C643" s="122"/>
      <c r="D643" s="123"/>
      <c r="E643" s="123"/>
    </row>
    <row r="644" spans="3:5" ht="15">
      <c r="C644" s="122"/>
      <c r="D644" s="123"/>
      <c r="E644" s="123"/>
    </row>
    <row r="645" spans="3:5" ht="15">
      <c r="C645" s="122"/>
      <c r="D645" s="123"/>
      <c r="E645" s="123"/>
    </row>
    <row r="646" spans="3:5" ht="15">
      <c r="C646" s="122"/>
      <c r="D646" s="123"/>
      <c r="E646" s="123"/>
    </row>
    <row r="647" spans="3:5" ht="15">
      <c r="C647" s="122"/>
      <c r="D647" s="123"/>
      <c r="E647" s="123"/>
    </row>
    <row r="648" spans="3:5" ht="15">
      <c r="C648" s="122"/>
      <c r="D648" s="123"/>
      <c r="E648" s="123"/>
    </row>
    <row r="649" spans="3:5" ht="15">
      <c r="C649" s="122"/>
      <c r="D649" s="123"/>
      <c r="E649" s="123"/>
    </row>
    <row r="650" spans="3:5" ht="15">
      <c r="C650" s="122"/>
      <c r="D650" s="123"/>
      <c r="E650" s="123"/>
    </row>
    <row r="651" spans="3:5" ht="15">
      <c r="C651" s="122"/>
      <c r="D651" s="123"/>
      <c r="E651" s="123"/>
    </row>
    <row r="652" spans="3:5" ht="15">
      <c r="C652" s="122"/>
      <c r="D652" s="123"/>
      <c r="E652" s="123"/>
    </row>
    <row r="653" spans="3:5" ht="15">
      <c r="C653" s="122"/>
      <c r="D653" s="123"/>
      <c r="E653" s="123"/>
    </row>
    <row r="654" spans="3:5" ht="15">
      <c r="C654" s="122"/>
      <c r="D654" s="123"/>
      <c r="E654" s="123"/>
    </row>
    <row r="655" spans="3:5" ht="15">
      <c r="C655" s="122"/>
      <c r="D655" s="123"/>
      <c r="E655" s="123"/>
    </row>
    <row r="656" spans="3:5" ht="15">
      <c r="C656" s="122"/>
      <c r="D656" s="123"/>
      <c r="E656" s="123"/>
    </row>
    <row r="657" spans="3:5" ht="15">
      <c r="C657" s="122"/>
      <c r="D657" s="123"/>
      <c r="E657" s="123"/>
    </row>
    <row r="658" spans="3:5" ht="15">
      <c r="C658" s="122"/>
      <c r="D658" s="123"/>
      <c r="E658" s="123"/>
    </row>
    <row r="659" spans="3:5" ht="15">
      <c r="C659" s="122"/>
      <c r="D659" s="123"/>
      <c r="E659" s="123"/>
    </row>
    <row r="660" spans="3:5" ht="15">
      <c r="C660" s="122"/>
      <c r="D660" s="123"/>
      <c r="E660" s="123"/>
    </row>
    <row r="661" spans="3:5" ht="15">
      <c r="C661" s="122"/>
      <c r="D661" s="123"/>
      <c r="E661" s="123"/>
    </row>
    <row r="662" spans="3:5" ht="15">
      <c r="C662" s="122"/>
      <c r="D662" s="123"/>
      <c r="E662" s="123"/>
    </row>
    <row r="663" spans="3:5" ht="15">
      <c r="C663" s="122"/>
      <c r="D663" s="123"/>
      <c r="E663" s="123"/>
    </row>
    <row r="664" spans="3:5" ht="15">
      <c r="C664" s="122"/>
      <c r="D664" s="123"/>
      <c r="E664" s="123"/>
    </row>
    <row r="665" spans="3:5" ht="15">
      <c r="C665" s="122"/>
      <c r="D665" s="123"/>
      <c r="E665" s="123"/>
    </row>
    <row r="666" spans="3:5" ht="15">
      <c r="C666" s="122"/>
      <c r="D666" s="123"/>
      <c r="E666" s="123"/>
    </row>
    <row r="667" spans="3:5" ht="15">
      <c r="C667" s="122"/>
      <c r="D667" s="123"/>
      <c r="E667" s="123"/>
    </row>
    <row r="668" spans="3:5" ht="15">
      <c r="C668" s="122"/>
      <c r="D668" s="123"/>
      <c r="E668" s="123"/>
    </row>
    <row r="669" spans="3:5" ht="15">
      <c r="C669" s="122"/>
      <c r="D669" s="123"/>
      <c r="E669" s="123"/>
    </row>
    <row r="670" spans="3:5" ht="15">
      <c r="C670" s="122"/>
      <c r="D670" s="123"/>
      <c r="E670" s="123"/>
    </row>
    <row r="671" spans="3:5" ht="15">
      <c r="C671" s="122"/>
      <c r="D671" s="123"/>
      <c r="E671" s="123"/>
    </row>
    <row r="672" spans="3:5" ht="15">
      <c r="C672" s="122"/>
      <c r="D672" s="123"/>
      <c r="E672" s="123"/>
    </row>
    <row r="673" spans="3:5" ht="15">
      <c r="C673" s="122"/>
      <c r="D673" s="123"/>
      <c r="E673" s="123"/>
    </row>
    <row r="674" spans="3:5" ht="15">
      <c r="C674" s="122"/>
      <c r="D674" s="123"/>
      <c r="E674" s="123"/>
    </row>
    <row r="675" spans="3:5" ht="15">
      <c r="C675" s="122"/>
      <c r="D675" s="123"/>
      <c r="E675" s="123"/>
    </row>
    <row r="676" spans="3:5" ht="15">
      <c r="C676" s="122"/>
      <c r="D676" s="123"/>
      <c r="E676" s="123"/>
    </row>
    <row r="677" spans="3:5" ht="15">
      <c r="C677" s="122"/>
      <c r="D677" s="123"/>
      <c r="E677" s="123"/>
    </row>
    <row r="678" spans="3:5" ht="15">
      <c r="C678" s="122"/>
      <c r="D678" s="123"/>
      <c r="E678" s="123"/>
    </row>
    <row r="679" spans="3:5" ht="15">
      <c r="C679" s="122"/>
      <c r="D679" s="123"/>
      <c r="E679" s="123"/>
    </row>
    <row r="680" spans="3:5" ht="15">
      <c r="C680" s="122"/>
      <c r="D680" s="123"/>
      <c r="E680" s="123"/>
    </row>
    <row r="681" spans="3:5" ht="15">
      <c r="C681" s="122"/>
      <c r="D681" s="123"/>
      <c r="E681" s="123"/>
    </row>
    <row r="682" spans="3:5" ht="15">
      <c r="C682" s="122"/>
      <c r="D682" s="123"/>
      <c r="E682" s="123"/>
    </row>
    <row r="683" spans="3:5" ht="15">
      <c r="C683" s="122"/>
      <c r="D683" s="123"/>
      <c r="E683" s="123"/>
    </row>
    <row r="684" spans="3:5" ht="15">
      <c r="C684" s="122"/>
      <c r="D684" s="123"/>
      <c r="E684" s="123"/>
    </row>
    <row r="685" spans="3:5" ht="15">
      <c r="C685" s="122"/>
      <c r="D685" s="123"/>
      <c r="E685" s="123"/>
    </row>
    <row r="686" spans="3:5" ht="15">
      <c r="C686" s="122"/>
      <c r="D686" s="123"/>
      <c r="E686" s="123"/>
    </row>
    <row r="687" spans="3:5" ht="15">
      <c r="C687" s="122"/>
      <c r="D687" s="123"/>
      <c r="E687" s="123"/>
    </row>
    <row r="688" spans="3:5" ht="15">
      <c r="C688" s="122"/>
      <c r="D688" s="123"/>
      <c r="E688" s="123"/>
    </row>
    <row r="689" spans="3:5" ht="15">
      <c r="C689" s="122"/>
      <c r="D689" s="123"/>
      <c r="E689" s="123"/>
    </row>
    <row r="690" spans="3:5" ht="15">
      <c r="C690" s="122"/>
      <c r="D690" s="123"/>
      <c r="E690" s="123"/>
    </row>
    <row r="691" spans="3:5" ht="15">
      <c r="C691" s="122"/>
      <c r="D691" s="123"/>
      <c r="E691" s="123"/>
    </row>
    <row r="692" spans="3:5" ht="15">
      <c r="C692" s="122"/>
      <c r="D692" s="123"/>
      <c r="E692" s="123"/>
    </row>
    <row r="693" spans="3:5" ht="15">
      <c r="C693" s="122"/>
      <c r="D693" s="123"/>
      <c r="E693" s="123"/>
    </row>
    <row r="694" spans="3:5" ht="15">
      <c r="C694" s="122"/>
      <c r="D694" s="123"/>
      <c r="E694" s="123"/>
    </row>
    <row r="695" spans="3:5" ht="15">
      <c r="C695" s="122"/>
      <c r="D695" s="123"/>
      <c r="E695" s="123"/>
    </row>
    <row r="696" spans="3:5" ht="15">
      <c r="C696" s="122"/>
      <c r="D696" s="123"/>
      <c r="E696" s="123"/>
    </row>
    <row r="697" spans="3:5" ht="15">
      <c r="C697" s="122"/>
      <c r="D697" s="123"/>
      <c r="E697" s="123"/>
    </row>
    <row r="698" spans="3:5" ht="15">
      <c r="C698" s="122"/>
      <c r="D698" s="123"/>
      <c r="E698" s="123"/>
    </row>
    <row r="699" spans="3:5" ht="15">
      <c r="C699" s="122"/>
      <c r="D699" s="123"/>
      <c r="E699" s="123"/>
    </row>
    <row r="700" spans="3:5" ht="15">
      <c r="C700" s="122"/>
      <c r="D700" s="123"/>
      <c r="E700" s="123"/>
    </row>
    <row r="701" spans="3:5" ht="15">
      <c r="C701" s="122"/>
      <c r="D701" s="123"/>
      <c r="E701" s="123"/>
    </row>
    <row r="702" spans="3:5" ht="15">
      <c r="C702" s="122"/>
      <c r="D702" s="123"/>
      <c r="E702" s="123"/>
    </row>
    <row r="703" spans="3:5" ht="15">
      <c r="C703" s="122"/>
      <c r="D703" s="123"/>
      <c r="E703" s="123"/>
    </row>
    <row r="704" spans="3:5" ht="15">
      <c r="C704" s="122"/>
      <c r="D704" s="123"/>
      <c r="E704" s="123"/>
    </row>
    <row r="705" spans="3:5" ht="15">
      <c r="C705" s="122"/>
      <c r="D705" s="123"/>
      <c r="E705" s="123"/>
    </row>
    <row r="706" spans="3:5" ht="15">
      <c r="C706" s="122"/>
      <c r="D706" s="123"/>
      <c r="E706" s="123"/>
    </row>
    <row r="707" spans="3:5" ht="15">
      <c r="C707" s="122"/>
      <c r="D707" s="123"/>
      <c r="E707" s="123"/>
    </row>
    <row r="708" spans="3:5" ht="15">
      <c r="C708" s="122"/>
      <c r="D708" s="123"/>
      <c r="E708" s="123"/>
    </row>
    <row r="709" spans="3:5" ht="15">
      <c r="C709" s="122"/>
      <c r="D709" s="123"/>
      <c r="E709" s="123"/>
    </row>
    <row r="710" spans="3:5" ht="15">
      <c r="C710" s="122"/>
      <c r="D710" s="123"/>
      <c r="E710" s="123"/>
    </row>
    <row r="711" spans="3:5" ht="15">
      <c r="C711" s="122"/>
      <c r="D711" s="123"/>
      <c r="E711" s="123"/>
    </row>
    <row r="712" spans="3:5" ht="15">
      <c r="C712" s="122"/>
      <c r="D712" s="123"/>
      <c r="E712" s="123"/>
    </row>
    <row r="713" spans="3:5" ht="15">
      <c r="C713" s="122"/>
      <c r="D713" s="123"/>
      <c r="E713" s="123"/>
    </row>
    <row r="714" spans="3:5" ht="15">
      <c r="C714" s="122"/>
      <c r="D714" s="123"/>
      <c r="E714" s="123"/>
    </row>
    <row r="715" spans="3:5" ht="15">
      <c r="C715" s="122"/>
      <c r="D715" s="123"/>
      <c r="E715" s="123"/>
    </row>
    <row r="716" spans="3:5" ht="15">
      <c r="C716" s="122"/>
      <c r="D716" s="123"/>
      <c r="E716" s="123"/>
    </row>
    <row r="717" spans="3:5" ht="15">
      <c r="C717" s="122"/>
      <c r="D717" s="123"/>
      <c r="E717" s="123"/>
    </row>
    <row r="718" spans="3:5" ht="15">
      <c r="C718" s="122"/>
      <c r="D718" s="123"/>
      <c r="E718" s="123"/>
    </row>
    <row r="719" spans="3:5" ht="15">
      <c r="C719" s="122"/>
      <c r="D719" s="123"/>
      <c r="E719" s="123"/>
    </row>
    <row r="720" spans="3:5" ht="15">
      <c r="C720" s="122"/>
      <c r="D720" s="123"/>
      <c r="E720" s="123"/>
    </row>
    <row r="721" spans="3:5" ht="15">
      <c r="C721" s="122"/>
      <c r="D721" s="123"/>
      <c r="E721" s="123"/>
    </row>
    <row r="722" spans="3:5" ht="15">
      <c r="C722" s="122"/>
      <c r="D722" s="123"/>
      <c r="E722" s="123"/>
    </row>
    <row r="723" spans="3:5" ht="15">
      <c r="C723" s="122"/>
      <c r="D723" s="123"/>
      <c r="E723" s="123"/>
    </row>
    <row r="724" spans="3:5" ht="15">
      <c r="C724" s="122"/>
      <c r="D724" s="123"/>
      <c r="E724" s="123"/>
    </row>
    <row r="725" spans="3:5" ht="15">
      <c r="C725" s="122"/>
      <c r="D725" s="123"/>
      <c r="E725" s="123"/>
    </row>
    <row r="726" spans="3:5" ht="15">
      <c r="C726" s="122"/>
      <c r="D726" s="123"/>
      <c r="E726" s="123"/>
    </row>
    <row r="727" spans="3:5" ht="15">
      <c r="C727" s="122"/>
      <c r="D727" s="123"/>
      <c r="E727" s="123"/>
    </row>
    <row r="728" spans="3:5" ht="15">
      <c r="C728" s="122"/>
      <c r="D728" s="123"/>
      <c r="E728" s="123"/>
    </row>
    <row r="729" spans="3:5" ht="15">
      <c r="C729" s="122"/>
      <c r="D729" s="123"/>
      <c r="E729" s="123"/>
    </row>
    <row r="730" spans="3:5" ht="15">
      <c r="C730" s="122"/>
      <c r="D730" s="123"/>
      <c r="E730" s="123"/>
    </row>
    <row r="731" spans="3:5" ht="15">
      <c r="C731" s="122"/>
      <c r="D731" s="123"/>
      <c r="E731" s="123"/>
    </row>
    <row r="732" spans="3:5" ht="15">
      <c r="C732" s="122"/>
      <c r="D732" s="123"/>
      <c r="E732" s="123"/>
    </row>
    <row r="733" spans="3:5" ht="15">
      <c r="C733" s="122"/>
      <c r="D733" s="123"/>
      <c r="E733" s="123"/>
    </row>
    <row r="734" spans="3:5" ht="15">
      <c r="C734" s="122"/>
      <c r="D734" s="123"/>
      <c r="E734" s="123"/>
    </row>
    <row r="735" spans="3:5" ht="15">
      <c r="C735" s="122"/>
      <c r="D735" s="123"/>
      <c r="E735" s="123"/>
    </row>
    <row r="736" spans="3:5" ht="15">
      <c r="C736" s="122"/>
      <c r="D736" s="123"/>
      <c r="E736" s="123"/>
    </row>
    <row r="737" spans="3:5" ht="15">
      <c r="C737" s="122"/>
      <c r="D737" s="123"/>
      <c r="E737" s="123"/>
    </row>
    <row r="738" spans="3:5" ht="15">
      <c r="C738" s="122"/>
      <c r="D738" s="123"/>
      <c r="E738" s="123"/>
    </row>
    <row r="739" spans="3:5" ht="15">
      <c r="C739" s="122"/>
      <c r="D739" s="123"/>
      <c r="E739" s="123"/>
    </row>
    <row r="740" spans="3:5" ht="15">
      <c r="C740" s="122"/>
      <c r="D740" s="123"/>
      <c r="E740" s="123"/>
    </row>
    <row r="741" spans="3:5" ht="15">
      <c r="C741" s="122"/>
      <c r="D741" s="123"/>
      <c r="E741" s="123"/>
    </row>
    <row r="742" spans="3:5" ht="15">
      <c r="C742" s="122"/>
      <c r="D742" s="123"/>
      <c r="E742" s="123"/>
    </row>
    <row r="743" spans="3:5" ht="15">
      <c r="C743" s="122"/>
      <c r="D743" s="123"/>
      <c r="E743" s="123"/>
    </row>
    <row r="744" spans="3:5" ht="15">
      <c r="C744" s="122"/>
      <c r="D744" s="123"/>
      <c r="E744" s="123"/>
    </row>
    <row r="745" spans="3:5" ht="15">
      <c r="C745" s="122"/>
      <c r="D745" s="123"/>
      <c r="E745" s="123"/>
    </row>
    <row r="746" spans="3:5" ht="15">
      <c r="C746" s="122"/>
      <c r="D746" s="123"/>
      <c r="E746" s="123"/>
    </row>
    <row r="747" spans="3:5" ht="15">
      <c r="C747" s="122"/>
      <c r="D747" s="123"/>
      <c r="E747" s="123"/>
    </row>
    <row r="748" spans="3:5" ht="15">
      <c r="C748" s="122"/>
      <c r="D748" s="123"/>
      <c r="E748" s="123"/>
    </row>
    <row r="749" spans="3:5" ht="15">
      <c r="C749" s="122"/>
      <c r="D749" s="123"/>
      <c r="E749" s="123"/>
    </row>
    <row r="750" spans="3:5" ht="15">
      <c r="C750" s="122"/>
      <c r="D750" s="123"/>
      <c r="E750" s="123"/>
    </row>
    <row r="751" spans="3:5" ht="15">
      <c r="C751" s="122"/>
      <c r="D751" s="123"/>
      <c r="E751" s="123"/>
    </row>
    <row r="752" spans="3:5" ht="15">
      <c r="C752" s="122"/>
      <c r="D752" s="123"/>
      <c r="E752" s="123"/>
    </row>
    <row r="753" spans="3:5" ht="15">
      <c r="C753" s="122"/>
      <c r="D753" s="123"/>
      <c r="E753" s="123"/>
    </row>
    <row r="754" spans="3:5" ht="15">
      <c r="C754" s="122"/>
      <c r="D754" s="123"/>
      <c r="E754" s="123"/>
    </row>
    <row r="755" spans="3:5" ht="15">
      <c r="C755" s="122"/>
      <c r="D755" s="123"/>
      <c r="E755" s="123"/>
    </row>
    <row r="756" spans="3:5" ht="15">
      <c r="C756" s="122"/>
      <c r="D756" s="123"/>
      <c r="E756" s="123"/>
    </row>
    <row r="757" spans="3:5" ht="15">
      <c r="C757" s="122"/>
      <c r="D757" s="123"/>
      <c r="E757" s="123"/>
    </row>
    <row r="758" spans="3:5" ht="15">
      <c r="C758" s="122"/>
      <c r="D758" s="123"/>
      <c r="E758" s="123"/>
    </row>
    <row r="759" spans="3:5" ht="15">
      <c r="C759" s="122"/>
      <c r="D759" s="123"/>
      <c r="E759" s="123"/>
    </row>
    <row r="760" spans="3:5" ht="15">
      <c r="C760" s="122"/>
      <c r="D760" s="123"/>
      <c r="E760" s="123"/>
    </row>
    <row r="761" spans="3:5" ht="15">
      <c r="C761" s="122"/>
      <c r="D761" s="123"/>
      <c r="E761" s="123"/>
    </row>
    <row r="762" spans="3:5" ht="15">
      <c r="C762" s="122"/>
      <c r="D762" s="123"/>
      <c r="E762" s="123"/>
    </row>
    <row r="763" spans="3:5" ht="15">
      <c r="C763" s="122"/>
      <c r="D763" s="123"/>
      <c r="E763" s="123"/>
    </row>
    <row r="764" spans="3:5" ht="15">
      <c r="C764" s="122"/>
      <c r="D764" s="123"/>
      <c r="E764" s="123"/>
    </row>
    <row r="765" spans="3:5" ht="15">
      <c r="C765" s="122"/>
      <c r="D765" s="123"/>
      <c r="E765" s="123"/>
    </row>
    <row r="766" spans="3:5" ht="15">
      <c r="C766" s="122"/>
      <c r="D766" s="123"/>
      <c r="E766" s="123"/>
    </row>
    <row r="767" spans="3:5" ht="15">
      <c r="C767" s="122"/>
      <c r="D767" s="123"/>
      <c r="E767" s="123"/>
    </row>
    <row r="768" spans="3:5" ht="15">
      <c r="C768" s="122"/>
      <c r="D768" s="123"/>
      <c r="E768" s="123"/>
    </row>
    <row r="769" spans="3:5" ht="15">
      <c r="C769" s="122"/>
      <c r="D769" s="123"/>
      <c r="E769" s="123"/>
    </row>
    <row r="770" spans="3:5" ht="15">
      <c r="C770" s="122"/>
      <c r="D770" s="123"/>
      <c r="E770" s="123"/>
    </row>
    <row r="771" spans="3:5" ht="15">
      <c r="C771" s="122"/>
      <c r="D771" s="123"/>
      <c r="E771" s="123"/>
    </row>
    <row r="772" spans="3:5" ht="15">
      <c r="C772" s="122"/>
      <c r="D772" s="123"/>
      <c r="E772" s="123"/>
    </row>
    <row r="773" spans="3:5" ht="15">
      <c r="C773" s="122"/>
      <c r="D773" s="123"/>
      <c r="E773" s="123"/>
    </row>
    <row r="774" spans="3:5" ht="15">
      <c r="C774" s="122"/>
      <c r="D774" s="123"/>
      <c r="E774" s="123"/>
    </row>
    <row r="775" spans="3:5" ht="15">
      <c r="C775" s="122"/>
      <c r="D775" s="123"/>
      <c r="E775" s="123"/>
    </row>
    <row r="776" spans="3:5" ht="15">
      <c r="C776" s="122"/>
      <c r="D776" s="123"/>
      <c r="E776" s="123"/>
    </row>
    <row r="777" spans="3:5" ht="15">
      <c r="C777" s="122"/>
      <c r="D777" s="123"/>
      <c r="E777" s="123"/>
    </row>
    <row r="778" spans="3:5" ht="15">
      <c r="C778" s="122"/>
      <c r="D778" s="123"/>
      <c r="E778" s="123"/>
    </row>
    <row r="779" spans="3:5" ht="15">
      <c r="C779" s="122"/>
      <c r="D779" s="123"/>
      <c r="E779" s="123"/>
    </row>
    <row r="780" spans="3:5" ht="15">
      <c r="C780" s="122"/>
      <c r="D780" s="123"/>
      <c r="E780" s="123"/>
    </row>
    <row r="781" spans="3:5" ht="15">
      <c r="C781" s="122"/>
      <c r="D781" s="123"/>
      <c r="E781" s="123"/>
    </row>
    <row r="782" spans="3:5" ht="15">
      <c r="C782" s="122"/>
      <c r="D782" s="123"/>
      <c r="E782" s="123"/>
    </row>
    <row r="783" spans="3:5" ht="15">
      <c r="C783" s="122"/>
      <c r="D783" s="123"/>
      <c r="E783" s="123"/>
    </row>
    <row r="784" spans="3:5" ht="15">
      <c r="C784" s="122"/>
      <c r="D784" s="123"/>
      <c r="E784" s="123"/>
    </row>
    <row r="785" spans="3:5" ht="15">
      <c r="C785" s="122"/>
      <c r="D785" s="123"/>
      <c r="E785" s="123"/>
    </row>
    <row r="786" spans="3:5" ht="15">
      <c r="C786" s="122"/>
      <c r="D786" s="123"/>
      <c r="E786" s="123"/>
    </row>
    <row r="787" spans="3:5" ht="15">
      <c r="C787" s="122"/>
      <c r="D787" s="123"/>
      <c r="E787" s="123"/>
    </row>
    <row r="788" spans="3:5" ht="15">
      <c r="C788" s="122"/>
      <c r="D788" s="123"/>
      <c r="E788" s="123"/>
    </row>
    <row r="789" spans="3:5" ht="15">
      <c r="C789" s="122"/>
      <c r="D789" s="123"/>
      <c r="E789" s="123"/>
    </row>
    <row r="790" spans="3:5" ht="15">
      <c r="C790" s="122"/>
      <c r="D790" s="123"/>
      <c r="E790" s="123"/>
    </row>
    <row r="791" spans="3:5" ht="15">
      <c r="C791" s="122"/>
      <c r="D791" s="123"/>
      <c r="E791" s="123"/>
    </row>
    <row r="792" spans="3:5" ht="15">
      <c r="C792" s="122"/>
      <c r="D792" s="123"/>
      <c r="E792" s="123"/>
    </row>
    <row r="793" spans="3:5" ht="15">
      <c r="C793" s="122"/>
      <c r="D793" s="123"/>
      <c r="E793" s="123"/>
    </row>
    <row r="794" spans="3:5" ht="15">
      <c r="C794" s="122"/>
      <c r="D794" s="123"/>
      <c r="E794" s="123"/>
    </row>
    <row r="795" spans="3:5" ht="15">
      <c r="C795" s="122"/>
      <c r="D795" s="123"/>
      <c r="E795" s="123"/>
    </row>
    <row r="796" spans="3:5" ht="15">
      <c r="C796" s="122"/>
      <c r="D796" s="123"/>
      <c r="E796" s="123"/>
    </row>
    <row r="797" spans="3:5" ht="15">
      <c r="C797" s="122"/>
      <c r="D797" s="123"/>
      <c r="E797" s="123"/>
    </row>
    <row r="798" spans="3:5" ht="15">
      <c r="C798" s="122"/>
      <c r="D798" s="123"/>
      <c r="E798" s="123"/>
    </row>
    <row r="799" spans="3:5" ht="15">
      <c r="C799" s="122"/>
      <c r="D799" s="123"/>
      <c r="E799" s="123"/>
    </row>
    <row r="800" spans="3:5" ht="15">
      <c r="C800" s="122"/>
      <c r="D800" s="123"/>
      <c r="E800" s="123"/>
    </row>
    <row r="801" spans="3:5" ht="15">
      <c r="C801" s="122"/>
      <c r="D801" s="123"/>
      <c r="E801" s="123"/>
    </row>
    <row r="802" spans="3:5" ht="15">
      <c r="C802" s="122"/>
      <c r="D802" s="123"/>
      <c r="E802" s="123"/>
    </row>
    <row r="803" spans="3:5" ht="15">
      <c r="C803" s="122"/>
      <c r="D803" s="123"/>
      <c r="E803" s="123"/>
    </row>
    <row r="804" spans="3:5" ht="15">
      <c r="C804" s="122"/>
      <c r="D804" s="123"/>
      <c r="E804" s="123"/>
    </row>
    <row r="805" spans="3:5" ht="15">
      <c r="C805" s="122"/>
      <c r="D805" s="123"/>
      <c r="E805" s="123"/>
    </row>
    <row r="806" spans="3:5" ht="15">
      <c r="C806" s="122"/>
      <c r="D806" s="123"/>
      <c r="E806" s="123"/>
    </row>
    <row r="807" spans="3:5" ht="15">
      <c r="C807" s="122"/>
      <c r="D807" s="123"/>
      <c r="E807" s="123"/>
    </row>
    <row r="808" spans="3:5" ht="15">
      <c r="C808" s="122"/>
      <c r="D808" s="123"/>
      <c r="E808" s="123"/>
    </row>
    <row r="809" spans="3:5" ht="15">
      <c r="C809" s="122"/>
      <c r="D809" s="123"/>
      <c r="E809" s="123"/>
    </row>
    <row r="810" spans="3:5" ht="15">
      <c r="C810" s="122"/>
      <c r="D810" s="123"/>
      <c r="E810" s="123"/>
    </row>
    <row r="811" spans="3:5" ht="15">
      <c r="C811" s="122"/>
      <c r="D811" s="123"/>
      <c r="E811" s="123"/>
    </row>
    <row r="812" spans="3:5" ht="15">
      <c r="C812" s="122"/>
      <c r="D812" s="123"/>
      <c r="E812" s="123"/>
    </row>
    <row r="813" spans="3:5" ht="15">
      <c r="C813" s="122"/>
      <c r="D813" s="123"/>
      <c r="E813" s="123"/>
    </row>
    <row r="814" spans="3:5" ht="15">
      <c r="C814" s="122"/>
      <c r="D814" s="123"/>
      <c r="E814" s="123"/>
    </row>
    <row r="815" spans="3:5" ht="15">
      <c r="C815" s="122"/>
      <c r="D815" s="123"/>
      <c r="E815" s="123"/>
    </row>
    <row r="816" spans="3:5" ht="15">
      <c r="C816" s="122"/>
      <c r="D816" s="123"/>
      <c r="E816" s="123"/>
    </row>
    <row r="817" spans="3:5" ht="15">
      <c r="C817" s="122"/>
      <c r="D817" s="123"/>
      <c r="E817" s="123"/>
    </row>
    <row r="818" spans="3:5" ht="15">
      <c r="C818" s="122"/>
      <c r="D818" s="123"/>
      <c r="E818" s="123"/>
    </row>
    <row r="819" spans="3:5" ht="15">
      <c r="C819" s="122"/>
      <c r="D819" s="123"/>
      <c r="E819" s="123"/>
    </row>
    <row r="820" spans="3:5" ht="15">
      <c r="C820" s="122"/>
      <c r="D820" s="123"/>
      <c r="E820" s="123"/>
    </row>
    <row r="821" spans="3:5" ht="15">
      <c r="C821" s="122"/>
      <c r="D821" s="123"/>
      <c r="E821" s="123"/>
    </row>
    <row r="822" spans="3:5" ht="15">
      <c r="C822" s="122"/>
      <c r="D822" s="123"/>
      <c r="E822" s="123"/>
    </row>
    <row r="823" spans="3:5" ht="15">
      <c r="C823" s="122"/>
      <c r="D823" s="123"/>
      <c r="E823" s="123"/>
    </row>
    <row r="824" spans="3:5" ht="15">
      <c r="C824" s="122"/>
      <c r="D824" s="123"/>
      <c r="E824" s="123"/>
    </row>
    <row r="825" spans="3:5" ht="15">
      <c r="C825" s="122"/>
      <c r="D825" s="123"/>
      <c r="E825" s="123"/>
    </row>
    <row r="826" spans="3:5" ht="15">
      <c r="C826" s="122"/>
      <c r="D826" s="123"/>
      <c r="E826" s="123"/>
    </row>
    <row r="827" spans="3:5" ht="15">
      <c r="C827" s="122"/>
      <c r="D827" s="123"/>
      <c r="E827" s="123"/>
    </row>
    <row r="828" spans="3:5" ht="15">
      <c r="C828" s="122"/>
      <c r="D828" s="123"/>
      <c r="E828" s="123"/>
    </row>
    <row r="829" spans="3:5" ht="15">
      <c r="C829" s="122"/>
      <c r="D829" s="123"/>
      <c r="E829" s="123"/>
    </row>
    <row r="830" spans="3:5" ht="15">
      <c r="C830" s="122"/>
      <c r="D830" s="123"/>
      <c r="E830" s="123"/>
    </row>
    <row r="831" spans="3:5" ht="15">
      <c r="C831" s="122"/>
      <c r="D831" s="123"/>
      <c r="E831" s="123"/>
    </row>
    <row r="832" spans="3:5" ht="15">
      <c r="C832" s="122"/>
      <c r="D832" s="123"/>
      <c r="E832" s="123"/>
    </row>
    <row r="833" spans="3:5" ht="15">
      <c r="C833" s="122"/>
      <c r="D833" s="123"/>
      <c r="E833" s="123"/>
    </row>
    <row r="834" spans="3:5" ht="15">
      <c r="C834" s="122"/>
      <c r="D834" s="123"/>
      <c r="E834" s="123"/>
    </row>
    <row r="835" spans="3:5" ht="15">
      <c r="C835" s="122"/>
      <c r="D835" s="123"/>
      <c r="E835" s="123"/>
    </row>
    <row r="836" spans="3:5" ht="15">
      <c r="C836" s="122"/>
      <c r="D836" s="123"/>
      <c r="E836" s="123"/>
    </row>
    <row r="837" spans="3:5" ht="15">
      <c r="C837" s="122"/>
      <c r="D837" s="123"/>
      <c r="E837" s="123"/>
    </row>
    <row r="838" spans="3:5" ht="15">
      <c r="C838" s="122"/>
      <c r="D838" s="123"/>
      <c r="E838" s="123"/>
    </row>
    <row r="839" spans="3:5" ht="15">
      <c r="C839" s="122"/>
      <c r="D839" s="123"/>
      <c r="E839" s="123"/>
    </row>
    <row r="840" spans="3:5" ht="15">
      <c r="C840" s="122"/>
      <c r="D840" s="123"/>
      <c r="E840" s="123"/>
    </row>
    <row r="841" spans="3:5" ht="15">
      <c r="C841" s="122"/>
      <c r="D841" s="123"/>
      <c r="E841" s="123"/>
    </row>
    <row r="842" spans="3:5" ht="15">
      <c r="C842" s="122"/>
      <c r="D842" s="123"/>
      <c r="E842" s="123"/>
    </row>
    <row r="843" spans="3:5" ht="15">
      <c r="C843" s="122"/>
      <c r="D843" s="123"/>
      <c r="E843" s="123"/>
    </row>
    <row r="844" spans="3:5" ht="15">
      <c r="C844" s="122"/>
      <c r="D844" s="123"/>
      <c r="E844" s="123"/>
    </row>
    <row r="845" spans="3:5" ht="15">
      <c r="C845" s="122"/>
      <c r="D845" s="123"/>
      <c r="E845" s="123"/>
    </row>
    <row r="846" spans="3:5" ht="15">
      <c r="C846" s="122"/>
      <c r="D846" s="123"/>
      <c r="E846" s="123"/>
    </row>
    <row r="847" spans="3:5" ht="15">
      <c r="C847" s="122"/>
      <c r="D847" s="123"/>
      <c r="E847" s="123"/>
    </row>
    <row r="848" spans="3:5" ht="15">
      <c r="C848" s="122"/>
      <c r="D848" s="123"/>
      <c r="E848" s="123"/>
    </row>
    <row r="849" spans="3:5" ht="15">
      <c r="C849" s="122"/>
      <c r="D849" s="123"/>
      <c r="E849" s="123"/>
    </row>
    <row r="850" spans="3:5" ht="15">
      <c r="C850" s="122"/>
      <c r="D850" s="123"/>
      <c r="E850" s="123"/>
    </row>
    <row r="851" spans="3:5" ht="15">
      <c r="C851" s="122"/>
      <c r="D851" s="123"/>
      <c r="E851" s="123"/>
    </row>
    <row r="852" spans="3:5" ht="15">
      <c r="C852" s="122"/>
      <c r="D852" s="123"/>
      <c r="E852" s="123"/>
    </row>
    <row r="853" spans="3:5" ht="15">
      <c r="C853" s="122"/>
      <c r="D853" s="123"/>
      <c r="E853" s="123"/>
    </row>
    <row r="854" spans="3:5" ht="15">
      <c r="C854" s="122"/>
      <c r="D854" s="123"/>
      <c r="E854" s="123"/>
    </row>
    <row r="855" spans="3:5" ht="15">
      <c r="C855" s="122"/>
      <c r="D855" s="123"/>
      <c r="E855" s="123"/>
    </row>
    <row r="856" spans="3:5" ht="15">
      <c r="C856" s="122"/>
      <c r="D856" s="123"/>
      <c r="E856" s="123"/>
    </row>
    <row r="857" spans="3:5" ht="15">
      <c r="C857" s="122"/>
      <c r="D857" s="123"/>
      <c r="E857" s="123"/>
    </row>
    <row r="858" spans="3:5" ht="15">
      <c r="C858" s="122"/>
      <c r="D858" s="123"/>
      <c r="E858" s="123"/>
    </row>
    <row r="859" spans="3:5" ht="15">
      <c r="C859" s="122"/>
      <c r="D859" s="123"/>
      <c r="E859" s="123"/>
    </row>
    <row r="860" spans="3:5" ht="15">
      <c r="C860" s="122"/>
      <c r="D860" s="123"/>
      <c r="E860" s="123"/>
    </row>
    <row r="861" spans="3:5" ht="15">
      <c r="C861" s="122"/>
      <c r="D861" s="123"/>
      <c r="E861" s="123"/>
    </row>
    <row r="862" spans="3:5" ht="15">
      <c r="C862" s="122"/>
      <c r="D862" s="123"/>
      <c r="E862" s="123"/>
    </row>
    <row r="863" spans="3:5" ht="15">
      <c r="C863" s="122"/>
      <c r="D863" s="123"/>
      <c r="E863" s="123"/>
    </row>
    <row r="864" spans="3:5" ht="15">
      <c r="C864" s="122"/>
      <c r="D864" s="123"/>
      <c r="E864" s="123"/>
    </row>
    <row r="865" spans="3:5" ht="15">
      <c r="C865" s="122"/>
      <c r="D865" s="123"/>
      <c r="E865" s="123"/>
    </row>
    <row r="866" spans="3:5" ht="15">
      <c r="C866" s="122"/>
      <c r="D866" s="123"/>
      <c r="E866" s="123"/>
    </row>
    <row r="867" spans="3:5" ht="15">
      <c r="C867" s="122"/>
      <c r="D867" s="123"/>
      <c r="E867" s="123"/>
    </row>
    <row r="868" spans="3:5" ht="15">
      <c r="C868" s="122"/>
      <c r="D868" s="123"/>
      <c r="E868" s="123"/>
    </row>
    <row r="869" spans="3:5" ht="15">
      <c r="C869" s="122"/>
      <c r="D869" s="123"/>
      <c r="E869" s="123"/>
    </row>
    <row r="870" spans="3:5" ht="15">
      <c r="C870" s="122"/>
      <c r="D870" s="123"/>
      <c r="E870" s="123"/>
    </row>
    <row r="871" spans="3:5" ht="15">
      <c r="C871" s="122"/>
      <c r="D871" s="123"/>
      <c r="E871" s="123"/>
    </row>
    <row r="872" spans="3:5" ht="15">
      <c r="C872" s="122"/>
      <c r="D872" s="123"/>
      <c r="E872" s="123"/>
    </row>
    <row r="873" spans="3:5" ht="15">
      <c r="C873" s="122"/>
      <c r="D873" s="123"/>
      <c r="E873" s="123"/>
    </row>
    <row r="874" spans="3:5" ht="15">
      <c r="C874" s="122"/>
      <c r="D874" s="123"/>
      <c r="E874" s="123"/>
    </row>
    <row r="875" spans="3:5" ht="15">
      <c r="C875" s="122"/>
      <c r="D875" s="123"/>
      <c r="E875" s="123"/>
    </row>
    <row r="876" spans="3:5" ht="15">
      <c r="C876" s="122"/>
      <c r="D876" s="123"/>
      <c r="E876" s="123"/>
    </row>
    <row r="877" spans="3:5" ht="15">
      <c r="C877" s="122"/>
      <c r="D877" s="123"/>
      <c r="E877" s="123"/>
    </row>
    <row r="878" spans="3:5" ht="15">
      <c r="C878" s="122"/>
      <c r="D878" s="123"/>
      <c r="E878" s="123"/>
    </row>
    <row r="879" spans="3:5" ht="15">
      <c r="C879" s="122"/>
      <c r="D879" s="123"/>
      <c r="E879" s="123"/>
    </row>
    <row r="880" spans="3:5" ht="15">
      <c r="C880" s="122"/>
      <c r="D880" s="123"/>
      <c r="E880" s="123"/>
    </row>
    <row r="881" spans="3:5" ht="15">
      <c r="C881" s="122"/>
      <c r="D881" s="123"/>
      <c r="E881" s="123"/>
    </row>
    <row r="882" spans="3:5" ht="15">
      <c r="C882" s="122"/>
      <c r="D882" s="123"/>
      <c r="E882" s="123"/>
    </row>
    <row r="883" spans="3:5" ht="15">
      <c r="C883" s="122"/>
      <c r="D883" s="123"/>
      <c r="E883" s="123"/>
    </row>
    <row r="884" spans="3:5" ht="15">
      <c r="C884" s="122"/>
      <c r="D884" s="123"/>
      <c r="E884" s="123"/>
    </row>
    <row r="885" spans="3:5" ht="15">
      <c r="C885" s="122"/>
      <c r="D885" s="123"/>
      <c r="E885" s="123"/>
    </row>
    <row r="886" spans="3:5" ht="15">
      <c r="C886" s="122"/>
      <c r="D886" s="123"/>
      <c r="E886" s="123"/>
    </row>
    <row r="887" spans="3:5" ht="15">
      <c r="C887" s="122"/>
      <c r="D887" s="123"/>
      <c r="E887" s="123"/>
    </row>
    <row r="888" spans="3:5" ht="15">
      <c r="C888" s="122"/>
      <c r="D888" s="123"/>
      <c r="E888" s="123"/>
    </row>
    <row r="889" spans="3:5" ht="15">
      <c r="C889" s="122"/>
      <c r="D889" s="123"/>
      <c r="E889" s="123"/>
    </row>
    <row r="890" spans="3:5" ht="15">
      <c r="C890" s="122"/>
      <c r="D890" s="123"/>
      <c r="E890" s="123"/>
    </row>
    <row r="891" spans="3:5" ht="15">
      <c r="C891" s="122"/>
      <c r="D891" s="123"/>
      <c r="E891" s="123"/>
    </row>
    <row r="892" spans="3:5" ht="15">
      <c r="C892" s="122"/>
      <c r="D892" s="123"/>
      <c r="E892" s="123"/>
    </row>
    <row r="893" spans="3:5" ht="15">
      <c r="C893" s="122"/>
      <c r="D893" s="123"/>
      <c r="E893" s="123"/>
    </row>
    <row r="894" spans="3:5" ht="15">
      <c r="C894" s="122"/>
      <c r="D894" s="123"/>
      <c r="E894" s="123"/>
    </row>
    <row r="895" spans="3:5" ht="15">
      <c r="C895" s="122"/>
      <c r="D895" s="123"/>
      <c r="E895" s="123"/>
    </row>
    <row r="896" spans="3:5" ht="15">
      <c r="C896" s="122"/>
      <c r="D896" s="123"/>
      <c r="E896" s="123"/>
    </row>
    <row r="897" spans="3:5" ht="15">
      <c r="C897" s="122"/>
      <c r="D897" s="123"/>
      <c r="E897" s="123"/>
    </row>
    <row r="898" spans="3:5" ht="15">
      <c r="C898" s="122"/>
      <c r="D898" s="123"/>
      <c r="E898" s="123"/>
    </row>
    <row r="899" spans="3:5" ht="15">
      <c r="C899" s="122"/>
      <c r="D899" s="123"/>
      <c r="E899" s="123"/>
    </row>
    <row r="900" spans="3:5" ht="15">
      <c r="C900" s="122"/>
      <c r="D900" s="123"/>
      <c r="E900" s="123"/>
    </row>
    <row r="901" spans="3:5" ht="15">
      <c r="C901" s="122"/>
      <c r="D901" s="123"/>
      <c r="E901" s="123"/>
    </row>
    <row r="902" spans="3:5" ht="15">
      <c r="C902" s="122"/>
      <c r="D902" s="123"/>
      <c r="E902" s="123"/>
    </row>
    <row r="903" spans="3:5" ht="15">
      <c r="C903" s="122"/>
      <c r="D903" s="123"/>
      <c r="E903" s="123"/>
    </row>
    <row r="904" spans="3:5" ht="15">
      <c r="C904" s="122"/>
      <c r="D904" s="123"/>
      <c r="E904" s="123"/>
    </row>
    <row r="905" spans="3:5" ht="15">
      <c r="C905" s="122"/>
      <c r="D905" s="123"/>
      <c r="E905" s="123"/>
    </row>
    <row r="906" spans="3:5" ht="15">
      <c r="C906" s="122"/>
      <c r="D906" s="123"/>
      <c r="E906" s="123"/>
    </row>
    <row r="907" spans="3:5" ht="15">
      <c r="C907" s="122"/>
      <c r="D907" s="123"/>
      <c r="E907" s="123"/>
    </row>
    <row r="908" spans="3:5" ht="15">
      <c r="C908" s="122"/>
      <c r="D908" s="123"/>
      <c r="E908" s="123"/>
    </row>
    <row r="909" spans="3:5" ht="15">
      <c r="C909" s="122"/>
      <c r="D909" s="123"/>
      <c r="E909" s="123"/>
    </row>
    <row r="910" spans="3:5" ht="15">
      <c r="C910" s="122"/>
      <c r="D910" s="123"/>
      <c r="E910" s="123"/>
    </row>
    <row r="911" spans="3:5" ht="15">
      <c r="C911" s="122"/>
      <c r="D911" s="123"/>
      <c r="E911" s="123"/>
    </row>
    <row r="912" spans="3:5" ht="15">
      <c r="C912" s="122"/>
      <c r="D912" s="123"/>
      <c r="E912" s="123"/>
    </row>
    <row r="913" spans="3:5" ht="15">
      <c r="C913" s="122"/>
      <c r="D913" s="123"/>
      <c r="E913" s="123"/>
    </row>
    <row r="914" spans="3:5" ht="15">
      <c r="C914" s="122"/>
      <c r="D914" s="123"/>
      <c r="E914" s="123"/>
    </row>
    <row r="915" spans="3:5" ht="15">
      <c r="C915" s="122"/>
      <c r="D915" s="123"/>
      <c r="E915" s="123"/>
    </row>
    <row r="916" spans="3:5" ht="15">
      <c r="C916" s="122"/>
      <c r="D916" s="123"/>
      <c r="E916" s="123"/>
    </row>
    <row r="917" spans="3:5" ht="15">
      <c r="C917" s="122"/>
      <c r="D917" s="123"/>
      <c r="E917" s="123"/>
    </row>
    <row r="918" spans="3:5" ht="15">
      <c r="C918" s="122"/>
      <c r="D918" s="123"/>
      <c r="E918" s="123"/>
    </row>
    <row r="919" spans="3:5" ht="15">
      <c r="C919" s="122"/>
      <c r="D919" s="123"/>
      <c r="E919" s="123"/>
    </row>
    <row r="920" spans="3:5" ht="15">
      <c r="C920" s="122"/>
      <c r="D920" s="123"/>
      <c r="E920" s="123"/>
    </row>
    <row r="921" spans="3:5" ht="15">
      <c r="C921" s="122"/>
      <c r="D921" s="123"/>
      <c r="E921" s="123"/>
    </row>
    <row r="922" spans="3:5" ht="15">
      <c r="C922" s="122"/>
      <c r="D922" s="123"/>
      <c r="E922" s="123"/>
    </row>
    <row r="923" spans="3:5" ht="15">
      <c r="C923" s="122"/>
      <c r="D923" s="123"/>
      <c r="E923" s="123"/>
    </row>
    <row r="924" spans="3:5" ht="15">
      <c r="C924" s="122"/>
      <c r="D924" s="123"/>
      <c r="E924" s="123"/>
    </row>
    <row r="925" spans="3:5" ht="15">
      <c r="C925" s="122"/>
      <c r="D925" s="123"/>
      <c r="E925" s="123"/>
    </row>
    <row r="926" spans="3:5" ht="15">
      <c r="C926" s="122"/>
      <c r="D926" s="123"/>
      <c r="E926" s="123"/>
    </row>
    <row r="927" spans="3:5" ht="15">
      <c r="C927" s="122"/>
      <c r="D927" s="123"/>
      <c r="E927" s="123"/>
    </row>
    <row r="928" spans="3:5" ht="15">
      <c r="C928" s="122"/>
      <c r="D928" s="123"/>
      <c r="E928" s="123"/>
    </row>
    <row r="929" spans="3:5" ht="15">
      <c r="C929" s="122"/>
      <c r="D929" s="123"/>
      <c r="E929" s="123"/>
    </row>
    <row r="930" spans="3:5" ht="15">
      <c r="C930" s="122"/>
      <c r="D930" s="123"/>
      <c r="E930" s="123"/>
    </row>
    <row r="931" spans="3:5" ht="15">
      <c r="C931" s="122"/>
      <c r="D931" s="123"/>
      <c r="E931" s="123"/>
    </row>
    <row r="932" spans="3:5" ht="15">
      <c r="C932" s="122"/>
      <c r="D932" s="123"/>
      <c r="E932" s="123"/>
    </row>
    <row r="933" spans="3:5" ht="15">
      <c r="C933" s="122"/>
      <c r="D933" s="123"/>
      <c r="E933" s="123"/>
    </row>
    <row r="934" spans="3:5" ht="15">
      <c r="C934" s="122"/>
      <c r="D934" s="123"/>
      <c r="E934" s="123"/>
    </row>
    <row r="935" spans="3:5" ht="15">
      <c r="C935" s="122"/>
      <c r="D935" s="123"/>
      <c r="E935" s="123"/>
    </row>
    <row r="936" spans="3:5" ht="15">
      <c r="C936" s="122"/>
      <c r="D936" s="123"/>
      <c r="E936" s="123"/>
    </row>
    <row r="937" spans="3:5" ht="15">
      <c r="C937" s="122"/>
      <c r="D937" s="123"/>
      <c r="E937" s="123"/>
    </row>
    <row r="938" spans="3:5" ht="15">
      <c r="C938" s="122"/>
      <c r="D938" s="123"/>
      <c r="E938" s="123"/>
    </row>
    <row r="939" spans="3:5" ht="15">
      <c r="C939" s="122"/>
      <c r="D939" s="123"/>
      <c r="E939" s="123"/>
    </row>
    <row r="940" spans="3:5" ht="15">
      <c r="C940" s="122"/>
      <c r="D940" s="123"/>
      <c r="E940" s="123"/>
    </row>
    <row r="941" spans="3:5" ht="15">
      <c r="C941" s="122"/>
      <c r="D941" s="123"/>
      <c r="E941" s="123"/>
    </row>
    <row r="942" spans="3:5" ht="15">
      <c r="C942" s="122"/>
      <c r="D942" s="123"/>
      <c r="E942" s="123"/>
    </row>
    <row r="943" spans="3:5" ht="15">
      <c r="C943" s="122"/>
      <c r="D943" s="123"/>
      <c r="E943" s="123"/>
    </row>
    <row r="944" spans="3:5" ht="15">
      <c r="C944" s="122"/>
      <c r="D944" s="123"/>
      <c r="E944" s="123"/>
    </row>
    <row r="945" spans="3:5" ht="15">
      <c r="C945" s="122"/>
      <c r="D945" s="123"/>
      <c r="E945" s="123"/>
    </row>
    <row r="946" spans="3:5" ht="15">
      <c r="C946" s="122"/>
      <c r="D946" s="123"/>
      <c r="E946" s="123"/>
    </row>
    <row r="947" spans="3:5" ht="15">
      <c r="C947" s="122"/>
      <c r="D947" s="123"/>
      <c r="E947" s="123"/>
    </row>
    <row r="948" spans="3:5" ht="15">
      <c r="C948" s="122"/>
      <c r="D948" s="123"/>
      <c r="E948" s="123"/>
    </row>
    <row r="949" spans="3:5" ht="15">
      <c r="C949" s="122"/>
      <c r="D949" s="123"/>
      <c r="E949" s="123"/>
    </row>
    <row r="950" spans="3:5" ht="15">
      <c r="C950" s="122"/>
      <c r="D950" s="123"/>
      <c r="E950" s="123"/>
    </row>
    <row r="951" spans="3:5" ht="15">
      <c r="C951" s="122"/>
      <c r="D951" s="123"/>
      <c r="E951" s="123"/>
    </row>
    <row r="952" spans="3:5" ht="15">
      <c r="C952" s="122"/>
      <c r="D952" s="123"/>
      <c r="E952" s="123"/>
    </row>
    <row r="953" spans="3:5" ht="15">
      <c r="C953" s="122"/>
      <c r="D953" s="123"/>
      <c r="E953" s="123"/>
    </row>
    <row r="954" spans="3:5" ht="15">
      <c r="C954" s="122"/>
      <c r="D954" s="123"/>
      <c r="E954" s="123"/>
    </row>
    <row r="955" spans="3:5" ht="15">
      <c r="C955" s="122"/>
      <c r="D955" s="123"/>
      <c r="E955" s="123"/>
    </row>
    <row r="956" spans="3:5" ht="15">
      <c r="C956" s="122"/>
      <c r="D956" s="123"/>
      <c r="E956" s="123"/>
    </row>
    <row r="957" spans="3:5" ht="15">
      <c r="C957" s="122"/>
      <c r="D957" s="123"/>
      <c r="E957" s="123"/>
    </row>
    <row r="958" spans="3:5" ht="15">
      <c r="C958" s="122"/>
      <c r="D958" s="123"/>
      <c r="E958" s="123"/>
    </row>
    <row r="959" spans="3:5" ht="15">
      <c r="C959" s="122"/>
      <c r="D959" s="123"/>
      <c r="E959" s="123"/>
    </row>
    <row r="960" spans="3:5" ht="15">
      <c r="C960" s="122"/>
      <c r="D960" s="123"/>
      <c r="E960" s="123"/>
    </row>
    <row r="961" spans="3:5" ht="15">
      <c r="C961" s="122"/>
      <c r="D961" s="123"/>
      <c r="E961" s="123"/>
    </row>
    <row r="962" spans="3:5" ht="15">
      <c r="C962" s="122"/>
      <c r="D962" s="123"/>
      <c r="E962" s="123"/>
    </row>
    <row r="963" spans="3:5" ht="15">
      <c r="C963" s="122"/>
      <c r="D963" s="123"/>
      <c r="E963" s="123"/>
    </row>
    <row r="964" spans="3:5" ht="15">
      <c r="C964" s="122"/>
      <c r="D964" s="123"/>
      <c r="E964" s="123"/>
    </row>
    <row r="965" spans="3:5" ht="15">
      <c r="C965" s="122"/>
      <c r="D965" s="123"/>
      <c r="E965" s="123"/>
    </row>
    <row r="966" spans="3:5" ht="15">
      <c r="C966" s="122"/>
      <c r="D966" s="123"/>
      <c r="E966" s="123"/>
    </row>
    <row r="967" spans="3:5" ht="15">
      <c r="C967" s="122"/>
      <c r="D967" s="123"/>
      <c r="E967" s="123"/>
    </row>
    <row r="968" spans="3:5" ht="15">
      <c r="C968" s="122"/>
      <c r="D968" s="123"/>
      <c r="E968" s="123"/>
    </row>
    <row r="969" spans="3:5" ht="15">
      <c r="C969" s="122"/>
      <c r="D969" s="123"/>
      <c r="E969" s="123"/>
    </row>
    <row r="970" spans="3:5" ht="15">
      <c r="C970" s="122"/>
      <c r="D970" s="123"/>
      <c r="E970" s="123"/>
    </row>
    <row r="971" spans="3:5" ht="15">
      <c r="C971" s="122"/>
      <c r="D971" s="123"/>
      <c r="E971" s="123"/>
    </row>
    <row r="972" spans="3:5" ht="15">
      <c r="C972" s="122"/>
      <c r="D972" s="123"/>
      <c r="E972" s="123"/>
    </row>
    <row r="973" spans="3:5" ht="15">
      <c r="C973" s="122"/>
      <c r="D973" s="123"/>
      <c r="E973" s="123"/>
    </row>
    <row r="974" spans="3:5" ht="15">
      <c r="C974" s="122"/>
      <c r="D974" s="123"/>
      <c r="E974" s="123"/>
    </row>
    <row r="975" spans="3:5" ht="15">
      <c r="C975" s="122"/>
      <c r="D975" s="123"/>
      <c r="E975" s="123"/>
    </row>
    <row r="976" spans="3:5" ht="15">
      <c r="C976" s="122"/>
      <c r="D976" s="123"/>
      <c r="E976" s="123"/>
    </row>
    <row r="977" spans="3:5" ht="15">
      <c r="C977" s="122"/>
      <c r="D977" s="123"/>
      <c r="E977" s="123"/>
    </row>
    <row r="978" spans="3:5" ht="15">
      <c r="C978" s="122"/>
      <c r="D978" s="123"/>
      <c r="E978" s="123"/>
    </row>
    <row r="979" spans="3:5" ht="15">
      <c r="C979" s="122"/>
      <c r="D979" s="123"/>
      <c r="E979" s="123"/>
    </row>
    <row r="980" spans="3:5" ht="15">
      <c r="C980" s="122"/>
      <c r="D980" s="123"/>
      <c r="E980" s="123"/>
    </row>
    <row r="981" spans="3:5" ht="15">
      <c r="C981" s="122"/>
      <c r="D981" s="123"/>
      <c r="E981" s="123"/>
    </row>
    <row r="982" spans="3:5" ht="15">
      <c r="C982" s="122"/>
      <c r="D982" s="123"/>
      <c r="E982" s="123"/>
    </row>
    <row r="983" spans="3:5" ht="15">
      <c r="C983" s="122"/>
      <c r="D983" s="123"/>
      <c r="E983" s="123"/>
    </row>
    <row r="984" spans="3:5" ht="15">
      <c r="C984" s="122"/>
      <c r="D984" s="123"/>
      <c r="E984" s="123"/>
    </row>
    <row r="985" spans="3:5" ht="15">
      <c r="C985" s="122"/>
      <c r="D985" s="123"/>
      <c r="E985" s="123"/>
    </row>
    <row r="986" spans="3:5" ht="15">
      <c r="C986" s="122"/>
      <c r="D986" s="123"/>
      <c r="E986" s="123"/>
    </row>
    <row r="987" spans="3:5" ht="15">
      <c r="C987" s="122"/>
      <c r="D987" s="123"/>
      <c r="E987" s="123"/>
    </row>
    <row r="988" spans="3:5" ht="15">
      <c r="C988" s="122"/>
      <c r="D988" s="123"/>
      <c r="E988" s="123"/>
    </row>
    <row r="989" spans="3:5" ht="15">
      <c r="C989" s="122"/>
      <c r="D989" s="123"/>
      <c r="E989" s="123"/>
    </row>
    <row r="990" spans="3:5" ht="15">
      <c r="C990" s="122"/>
      <c r="D990" s="123"/>
      <c r="E990" s="123"/>
    </row>
    <row r="991" spans="3:5" ht="15">
      <c r="C991" s="122"/>
      <c r="D991" s="123"/>
      <c r="E991" s="123"/>
    </row>
    <row r="992" spans="3:5" ht="15">
      <c r="C992" s="122"/>
      <c r="D992" s="123"/>
      <c r="E992" s="123"/>
    </row>
    <row r="993" spans="3:5" ht="15">
      <c r="C993" s="122"/>
      <c r="D993" s="123"/>
      <c r="E993" s="123"/>
    </row>
    <row r="994" spans="3:5" ht="15">
      <c r="C994" s="122"/>
      <c r="D994" s="123"/>
      <c r="E994" s="123"/>
    </row>
    <row r="995" spans="3:5" ht="15">
      <c r="C995" s="122"/>
      <c r="D995" s="123"/>
      <c r="E995" s="123"/>
    </row>
    <row r="996" spans="3:5" ht="15">
      <c r="C996" s="122"/>
      <c r="D996" s="123"/>
      <c r="E996" s="123"/>
    </row>
    <row r="997" spans="3:5" ht="15">
      <c r="C997" s="122"/>
      <c r="D997" s="123"/>
      <c r="E997" s="123"/>
    </row>
    <row r="998" spans="3:5" ht="15">
      <c r="C998" s="122"/>
      <c r="D998" s="123"/>
      <c r="E998" s="123"/>
    </row>
    <row r="999" spans="3:5" ht="15">
      <c r="C999" s="122"/>
      <c r="D999" s="123"/>
      <c r="E999" s="123"/>
    </row>
    <row r="1000" spans="3:5" ht="15">
      <c r="C1000" s="122"/>
      <c r="D1000" s="123"/>
      <c r="E1000" s="123"/>
    </row>
    <row r="1001" spans="3:5" ht="15">
      <c r="C1001" s="122"/>
      <c r="D1001" s="123"/>
      <c r="E1001" s="123"/>
    </row>
    <row r="1002" spans="3:5" ht="15">
      <c r="C1002" s="122"/>
      <c r="D1002" s="123"/>
      <c r="E1002" s="123"/>
    </row>
    <row r="1003" spans="3:5" ht="15">
      <c r="C1003" s="122"/>
      <c r="D1003" s="123"/>
      <c r="E1003" s="123"/>
    </row>
    <row r="1004" spans="3:5" ht="15">
      <c r="C1004" s="122"/>
      <c r="D1004" s="123"/>
      <c r="E1004" s="123"/>
    </row>
    <row r="1005" spans="3:5" ht="15">
      <c r="C1005" s="122"/>
      <c r="D1005" s="123"/>
      <c r="E1005" s="123"/>
    </row>
    <row r="1006" spans="3:5" ht="15">
      <c r="C1006" s="122"/>
      <c r="D1006" s="123"/>
      <c r="E1006" s="123"/>
    </row>
    <row r="1007" spans="3:5" ht="15">
      <c r="C1007" s="122"/>
      <c r="D1007" s="123"/>
      <c r="E1007" s="123"/>
    </row>
    <row r="1008" spans="3:5" ht="15">
      <c r="C1008" s="122"/>
      <c r="D1008" s="123"/>
      <c r="E1008" s="123"/>
    </row>
    <row r="1009" spans="3:5" ht="15">
      <c r="C1009" s="122"/>
      <c r="D1009" s="123"/>
      <c r="E1009" s="123"/>
    </row>
    <row r="1010" spans="3:5" ht="15">
      <c r="C1010" s="122"/>
      <c r="D1010" s="123"/>
      <c r="E1010" s="123"/>
    </row>
    <row r="1011" spans="3:5" ht="15">
      <c r="C1011" s="122"/>
      <c r="D1011" s="123"/>
      <c r="E1011" s="123"/>
    </row>
    <row r="1012" spans="3:5" ht="15">
      <c r="C1012" s="122"/>
      <c r="D1012" s="123"/>
      <c r="E1012" s="123"/>
    </row>
    <row r="1013" spans="3:5" ht="15">
      <c r="C1013" s="122"/>
      <c r="D1013" s="123"/>
      <c r="E1013" s="123"/>
    </row>
    <row r="1014" spans="3:5" ht="15">
      <c r="C1014" s="122"/>
      <c r="D1014" s="123"/>
      <c r="E1014" s="123"/>
    </row>
    <row r="1015" spans="3:5" ht="15">
      <c r="C1015" s="122"/>
      <c r="D1015" s="123"/>
      <c r="E1015" s="123"/>
    </row>
    <row r="1016" spans="3:5" ht="15">
      <c r="C1016" s="122"/>
      <c r="D1016" s="123"/>
      <c r="E1016" s="123"/>
    </row>
    <row r="1017" spans="3:5" ht="15">
      <c r="C1017" s="122"/>
      <c r="D1017" s="123"/>
      <c r="E1017" s="123"/>
    </row>
    <row r="1018" spans="3:5" ht="15">
      <c r="C1018" s="122"/>
      <c r="D1018" s="123"/>
      <c r="E1018" s="123"/>
    </row>
    <row r="1019" spans="3:5" ht="15">
      <c r="C1019" s="122"/>
      <c r="D1019" s="123"/>
      <c r="E1019" s="123"/>
    </row>
    <row r="1020" spans="3:5" ht="15">
      <c r="C1020" s="122"/>
      <c r="D1020" s="123"/>
      <c r="E1020" s="123"/>
    </row>
    <row r="1021" spans="3:5" ht="15">
      <c r="C1021" s="122"/>
      <c r="D1021" s="123"/>
      <c r="E1021" s="123"/>
    </row>
    <row r="1022" spans="3:5" ht="15">
      <c r="C1022" s="122"/>
      <c r="D1022" s="123"/>
      <c r="E1022" s="123"/>
    </row>
    <row r="1023" spans="3:5" ht="15">
      <c r="C1023" s="122"/>
      <c r="D1023" s="123"/>
      <c r="E1023" s="123"/>
    </row>
    <row r="1024" spans="3:5" ht="15">
      <c r="C1024" s="122"/>
      <c r="D1024" s="123"/>
      <c r="E1024" s="123"/>
    </row>
    <row r="1025" spans="3:5" ht="15">
      <c r="C1025" s="122"/>
      <c r="D1025" s="123"/>
      <c r="E1025" s="123"/>
    </row>
    <row r="1026" spans="3:5" ht="15">
      <c r="C1026" s="122"/>
      <c r="D1026" s="123"/>
      <c r="E1026" s="123"/>
    </row>
    <row r="1027" spans="3:5" ht="15">
      <c r="C1027" s="122"/>
      <c r="D1027" s="123"/>
      <c r="E1027" s="123"/>
    </row>
    <row r="1028" spans="3:5" ht="15">
      <c r="C1028" s="122"/>
      <c r="D1028" s="123"/>
      <c r="E1028" s="123"/>
    </row>
    <row r="1029" spans="3:5" ht="15">
      <c r="C1029" s="122"/>
      <c r="D1029" s="123"/>
      <c r="E1029" s="123"/>
    </row>
    <row r="1030" spans="3:5" ht="15">
      <c r="C1030" s="122"/>
      <c r="D1030" s="123"/>
      <c r="E1030" s="123"/>
    </row>
    <row r="1031" spans="3:5" ht="15">
      <c r="C1031" s="122"/>
      <c r="D1031" s="123"/>
      <c r="E1031" s="123"/>
    </row>
    <row r="1032" spans="3:5" ht="15">
      <c r="C1032" s="122"/>
      <c r="D1032" s="123"/>
      <c r="E1032" s="123"/>
    </row>
    <row r="1033" spans="3:5" ht="15">
      <c r="C1033" s="122"/>
      <c r="D1033" s="123"/>
      <c r="E1033" s="123"/>
    </row>
    <row r="1034" spans="3:5" ht="15">
      <c r="C1034" s="122"/>
      <c r="D1034" s="123"/>
      <c r="E1034" s="123"/>
    </row>
    <row r="1035" spans="3:5" ht="15">
      <c r="C1035" s="122"/>
      <c r="D1035" s="123"/>
      <c r="E1035" s="123"/>
    </row>
    <row r="1036" spans="3:5" ht="15">
      <c r="C1036" s="122"/>
      <c r="D1036" s="123"/>
      <c r="E1036" s="123"/>
    </row>
    <row r="1037" spans="3:5" ht="15">
      <c r="C1037" s="122"/>
      <c r="D1037" s="123"/>
      <c r="E1037" s="123"/>
    </row>
    <row r="1038" spans="3:5" ht="15">
      <c r="C1038" s="122"/>
      <c r="D1038" s="123"/>
      <c r="E1038" s="123"/>
    </row>
    <row r="1039" spans="3:5" ht="15">
      <c r="C1039" s="122"/>
      <c r="D1039" s="123"/>
      <c r="E1039" s="123"/>
    </row>
    <row r="1040" spans="3:5" ht="15">
      <c r="C1040" s="122"/>
      <c r="D1040" s="123"/>
      <c r="E1040" s="123"/>
    </row>
    <row r="1041" spans="3:5" ht="15">
      <c r="C1041" s="122"/>
      <c r="D1041" s="123"/>
      <c r="E1041" s="123"/>
    </row>
    <row r="1042" spans="3:5" ht="15">
      <c r="C1042" s="122"/>
      <c r="D1042" s="123"/>
      <c r="E1042" s="123"/>
    </row>
    <row r="1043" spans="3:5" ht="15">
      <c r="C1043" s="122"/>
      <c r="D1043" s="123"/>
      <c r="E1043" s="123"/>
    </row>
    <row r="1044" spans="3:5" ht="15">
      <c r="C1044" s="122"/>
      <c r="D1044" s="123"/>
      <c r="E1044" s="123"/>
    </row>
    <row r="1045" spans="3:5" ht="15">
      <c r="C1045" s="122"/>
      <c r="D1045" s="123"/>
      <c r="E1045" s="123"/>
    </row>
    <row r="1046" spans="3:5" ht="15">
      <c r="C1046" s="122"/>
      <c r="D1046" s="123"/>
      <c r="E1046" s="123"/>
    </row>
    <row r="1047" spans="3:5" ht="15">
      <c r="C1047" s="122"/>
      <c r="D1047" s="123"/>
      <c r="E1047" s="123"/>
    </row>
    <row r="1048" spans="3:5" ht="15">
      <c r="C1048" s="122"/>
      <c r="D1048" s="123"/>
      <c r="E1048" s="123"/>
    </row>
    <row r="1049" spans="3:5" ht="15">
      <c r="C1049" s="122"/>
      <c r="D1049" s="123"/>
      <c r="E1049" s="123"/>
    </row>
    <row r="1050" spans="3:5" ht="15">
      <c r="C1050" s="122"/>
      <c r="D1050" s="123"/>
      <c r="E1050" s="123"/>
    </row>
    <row r="1051" spans="3:5" ht="15">
      <c r="C1051" s="122"/>
      <c r="D1051" s="123"/>
      <c r="E1051" s="123"/>
    </row>
    <row r="1052" spans="3:5" ht="15">
      <c r="C1052" s="122"/>
      <c r="D1052" s="123"/>
      <c r="E1052" s="123"/>
    </row>
    <row r="1053" spans="3:5" ht="15">
      <c r="C1053" s="122"/>
      <c r="D1053" s="123"/>
      <c r="E1053" s="123"/>
    </row>
    <row r="1054" spans="3:5" ht="15">
      <c r="C1054" s="122"/>
      <c r="D1054" s="123"/>
      <c r="E1054" s="123"/>
    </row>
    <row r="1055" spans="3:5" ht="15">
      <c r="C1055" s="122"/>
      <c r="D1055" s="123"/>
      <c r="E1055" s="123"/>
    </row>
    <row r="1056" spans="3:5" ht="15">
      <c r="C1056" s="122"/>
      <c r="D1056" s="123"/>
      <c r="E1056" s="123"/>
    </row>
    <row r="1057" spans="3:5" ht="15">
      <c r="C1057" s="122"/>
      <c r="D1057" s="123"/>
      <c r="E1057" s="123"/>
    </row>
    <row r="1058" spans="3:5" ht="15">
      <c r="C1058" s="122"/>
      <c r="D1058" s="123"/>
      <c r="E1058" s="123"/>
    </row>
    <row r="1059" spans="3:5" ht="15">
      <c r="C1059" s="122"/>
      <c r="D1059" s="123"/>
      <c r="E1059" s="123"/>
    </row>
    <row r="1060" spans="3:5" ht="15">
      <c r="C1060" s="122"/>
      <c r="D1060" s="123"/>
      <c r="E1060" s="123"/>
    </row>
    <row r="1061" spans="3:5" ht="15">
      <c r="C1061" s="122"/>
      <c r="D1061" s="123"/>
      <c r="E1061" s="123"/>
    </row>
    <row r="1062" spans="3:5" ht="15">
      <c r="C1062" s="122"/>
      <c r="D1062" s="123"/>
      <c r="E1062" s="123"/>
    </row>
    <row r="1063" spans="3:5" ht="15">
      <c r="C1063" s="122"/>
      <c r="D1063" s="123"/>
      <c r="E1063" s="123"/>
    </row>
    <row r="1064" spans="3:5" ht="15">
      <c r="C1064" s="122"/>
      <c r="D1064" s="123"/>
      <c r="E1064" s="123"/>
    </row>
    <row r="1065" spans="3:5" ht="15">
      <c r="C1065" s="122"/>
      <c r="D1065" s="123"/>
      <c r="E1065" s="123"/>
    </row>
    <row r="1066" spans="3:5" ht="15">
      <c r="C1066" s="122"/>
      <c r="D1066" s="123"/>
      <c r="E1066" s="123"/>
    </row>
    <row r="1067" spans="3:5" ht="15">
      <c r="C1067" s="122"/>
      <c r="D1067" s="123"/>
      <c r="E1067" s="123"/>
    </row>
    <row r="1068" spans="3:5" ht="15">
      <c r="C1068" s="122"/>
      <c r="D1068" s="123"/>
      <c r="E1068" s="123"/>
    </row>
    <row r="1069" spans="3:5" ht="15">
      <c r="C1069" s="122"/>
      <c r="D1069" s="123"/>
      <c r="E1069" s="123"/>
    </row>
    <row r="1070" spans="3:5" ht="15">
      <c r="C1070" s="122"/>
      <c r="D1070" s="123"/>
      <c r="E1070" s="123"/>
    </row>
    <row r="1071" spans="3:5" ht="15">
      <c r="C1071" s="122"/>
      <c r="D1071" s="123"/>
      <c r="E1071" s="123"/>
    </row>
    <row r="1072" spans="3:5" ht="15">
      <c r="C1072" s="122"/>
      <c r="D1072" s="123"/>
      <c r="E1072" s="123"/>
    </row>
    <row r="1073" spans="3:5" ht="15">
      <c r="C1073" s="122"/>
      <c r="D1073" s="123"/>
      <c r="E1073" s="123"/>
    </row>
    <row r="1074" spans="3:5" ht="15">
      <c r="C1074" s="122"/>
      <c r="D1074" s="123"/>
      <c r="E1074" s="123"/>
    </row>
    <row r="1075" spans="3:5" ht="15">
      <c r="C1075" s="122"/>
      <c r="D1075" s="123"/>
      <c r="E1075" s="123"/>
    </row>
    <row r="1076" spans="3:5" ht="15">
      <c r="C1076" s="122"/>
      <c r="D1076" s="123"/>
      <c r="E1076" s="123"/>
    </row>
    <row r="1077" spans="3:5" ht="15">
      <c r="C1077" s="122"/>
      <c r="D1077" s="123"/>
      <c r="E1077" s="123"/>
    </row>
    <row r="1078" spans="3:5" ht="15">
      <c r="C1078" s="122"/>
      <c r="D1078" s="123"/>
      <c r="E1078" s="123"/>
    </row>
    <row r="1079" spans="3:5" ht="15">
      <c r="C1079" s="122"/>
      <c r="D1079" s="123"/>
      <c r="E1079" s="123"/>
    </row>
    <row r="1080" spans="3:5" ht="15">
      <c r="C1080" s="122"/>
      <c r="D1080" s="123"/>
      <c r="E1080" s="123"/>
    </row>
    <row r="1081" spans="3:5" ht="15">
      <c r="C1081" s="122"/>
      <c r="D1081" s="123"/>
      <c r="E1081" s="123"/>
    </row>
    <row r="1082" spans="3:5" ht="15">
      <c r="C1082" s="122"/>
      <c r="D1082" s="123"/>
      <c r="E1082" s="123"/>
    </row>
    <row r="1083" spans="3:5" ht="15">
      <c r="C1083" s="122"/>
      <c r="D1083" s="123"/>
      <c r="E1083" s="123"/>
    </row>
    <row r="1084" spans="3:5" ht="15">
      <c r="C1084" s="122"/>
      <c r="D1084" s="123"/>
      <c r="E1084" s="123"/>
    </row>
    <row r="1085" spans="3:5" ht="15">
      <c r="C1085" s="122"/>
      <c r="D1085" s="123"/>
      <c r="E1085" s="123"/>
    </row>
    <row r="1086" spans="3:5" ht="15">
      <c r="C1086" s="122"/>
      <c r="D1086" s="123"/>
      <c r="E1086" s="123"/>
    </row>
    <row r="1087" spans="3:5" ht="15">
      <c r="C1087" s="122"/>
      <c r="D1087" s="123"/>
      <c r="E1087" s="123"/>
    </row>
    <row r="1088" spans="3:5" ht="15">
      <c r="C1088" s="122"/>
      <c r="D1088" s="123"/>
      <c r="E1088" s="123"/>
    </row>
    <row r="1089" spans="3:5" ht="15">
      <c r="C1089" s="122"/>
      <c r="D1089" s="123"/>
      <c r="E1089" s="123"/>
    </row>
    <row r="1090" spans="3:5" ht="15">
      <c r="C1090" s="122"/>
      <c r="D1090" s="123"/>
      <c r="E1090" s="123"/>
    </row>
    <row r="1091" spans="3:5" ht="15">
      <c r="C1091" s="122"/>
      <c r="D1091" s="123"/>
      <c r="E1091" s="123"/>
    </row>
    <row r="1092" spans="3:5" ht="15">
      <c r="C1092" s="122"/>
      <c r="D1092" s="123"/>
      <c r="E1092" s="123"/>
    </row>
    <row r="1093" spans="3:5" ht="15">
      <c r="C1093" s="122"/>
      <c r="D1093" s="123"/>
      <c r="E1093" s="123"/>
    </row>
    <row r="1094" spans="3:5" ht="15">
      <c r="C1094" s="122"/>
      <c r="D1094" s="123"/>
      <c r="E1094" s="123"/>
    </row>
    <row r="1095" spans="3:5" ht="15">
      <c r="C1095" s="122"/>
      <c r="D1095" s="123"/>
      <c r="E1095" s="123"/>
    </row>
    <row r="1096" spans="3:5" ht="15">
      <c r="C1096" s="122"/>
      <c r="D1096" s="123"/>
      <c r="E1096" s="123"/>
    </row>
    <row r="1097" spans="3:5" ht="15">
      <c r="C1097" s="122"/>
      <c r="D1097" s="123"/>
      <c r="E1097" s="123"/>
    </row>
    <row r="1098" spans="3:5" ht="15">
      <c r="C1098" s="122"/>
      <c r="D1098" s="123"/>
      <c r="E1098" s="123"/>
    </row>
    <row r="1099" spans="3:5" ht="15">
      <c r="C1099" s="122"/>
      <c r="D1099" s="123"/>
      <c r="E1099" s="123"/>
    </row>
    <row r="1100" spans="3:5" ht="15">
      <c r="C1100" s="122"/>
      <c r="D1100" s="123"/>
      <c r="E1100" s="123"/>
    </row>
    <row r="1101" spans="3:5" ht="15">
      <c r="C1101" s="122"/>
      <c r="D1101" s="123"/>
      <c r="E1101" s="123"/>
    </row>
    <row r="1102" spans="3:5" ht="15">
      <c r="C1102" s="122"/>
      <c r="D1102" s="123"/>
      <c r="E1102" s="123"/>
    </row>
    <row r="1103" spans="3:5" ht="15">
      <c r="C1103" s="122"/>
      <c r="D1103" s="123"/>
      <c r="E1103" s="123"/>
    </row>
    <row r="1104" spans="3:5" ht="15">
      <c r="C1104" s="122"/>
      <c r="D1104" s="123"/>
      <c r="E1104" s="123"/>
    </row>
    <row r="1105" spans="3:5" ht="15">
      <c r="C1105" s="122"/>
      <c r="D1105" s="123"/>
      <c r="E1105" s="123"/>
    </row>
    <row r="1106" spans="3:5" ht="15">
      <c r="C1106" s="122"/>
      <c r="D1106" s="123"/>
      <c r="E1106" s="123"/>
    </row>
    <row r="1107" spans="3:5" ht="15">
      <c r="C1107" s="122"/>
      <c r="D1107" s="123"/>
      <c r="E1107" s="123"/>
    </row>
    <row r="1108" spans="3:5" ht="15">
      <c r="C1108" s="122"/>
      <c r="D1108" s="123"/>
      <c r="E1108" s="123"/>
    </row>
    <row r="1109" spans="3:5" ht="15">
      <c r="C1109" s="122"/>
      <c r="D1109" s="123"/>
      <c r="E1109" s="123"/>
    </row>
    <row r="1110" spans="3:5" ht="15">
      <c r="C1110" s="122"/>
      <c r="D1110" s="123"/>
      <c r="E1110" s="123"/>
    </row>
    <row r="1111" spans="3:5" ht="15">
      <c r="C1111" s="122"/>
      <c r="D1111" s="123"/>
      <c r="E1111" s="123"/>
    </row>
    <row r="1112" spans="3:5" ht="15">
      <c r="C1112" s="122"/>
      <c r="D1112" s="123"/>
      <c r="E1112" s="123"/>
    </row>
    <row r="1113" spans="3:5" ht="15">
      <c r="C1113" s="122"/>
      <c r="D1113" s="123"/>
      <c r="E1113" s="123"/>
    </row>
    <row r="1114" spans="3:5" ht="15">
      <c r="C1114" s="122"/>
      <c r="D1114" s="123"/>
      <c r="E1114" s="123"/>
    </row>
    <row r="1115" spans="3:5" ht="15">
      <c r="C1115" s="122"/>
      <c r="D1115" s="123"/>
      <c r="E1115" s="123"/>
    </row>
    <row r="1116" spans="3:5" ht="15">
      <c r="C1116" s="122"/>
      <c r="D1116" s="123"/>
      <c r="E1116" s="123"/>
    </row>
    <row r="1117" spans="3:5" ht="15">
      <c r="C1117" s="122"/>
      <c r="D1117" s="123"/>
      <c r="E1117" s="123"/>
    </row>
    <row r="1118" spans="3:5" ht="15">
      <c r="C1118" s="122"/>
      <c r="D1118" s="123"/>
      <c r="E1118" s="123"/>
    </row>
    <row r="1119" spans="3:5" ht="15">
      <c r="C1119" s="122"/>
      <c r="D1119" s="123"/>
      <c r="E1119" s="123"/>
    </row>
    <row r="1120" spans="3:5" ht="15">
      <c r="C1120" s="122"/>
      <c r="D1120" s="123"/>
      <c r="E1120" s="123"/>
    </row>
    <row r="1121" spans="3:5" ht="15">
      <c r="C1121" s="122"/>
      <c r="D1121" s="123"/>
      <c r="E1121" s="123"/>
    </row>
    <row r="1122" spans="3:5" ht="15">
      <c r="C1122" s="122"/>
      <c r="D1122" s="123"/>
      <c r="E1122" s="123"/>
    </row>
    <row r="1123" spans="3:5" ht="15">
      <c r="C1123" s="122"/>
      <c r="D1123" s="123"/>
      <c r="E1123" s="123"/>
    </row>
    <row r="1124" spans="3:5" ht="15">
      <c r="C1124" s="122"/>
      <c r="D1124" s="123"/>
      <c r="E1124" s="123"/>
    </row>
    <row r="1125" spans="3:5" ht="15">
      <c r="C1125" s="122"/>
      <c r="D1125" s="123"/>
      <c r="E1125" s="123"/>
    </row>
    <row r="1126" spans="3:5" ht="15">
      <c r="C1126" s="122"/>
      <c r="D1126" s="123"/>
      <c r="E1126" s="123"/>
    </row>
    <row r="1127" spans="3:5" ht="15">
      <c r="C1127" s="122"/>
      <c r="D1127" s="123"/>
      <c r="E1127" s="123"/>
    </row>
    <row r="1128" spans="3:5" ht="15">
      <c r="C1128" s="122"/>
      <c r="D1128" s="123"/>
      <c r="E1128" s="123"/>
    </row>
    <row r="1129" spans="3:5" ht="15">
      <c r="C1129" s="122"/>
      <c r="D1129" s="123"/>
      <c r="E1129" s="123"/>
    </row>
    <row r="1130" spans="3:5" ht="15">
      <c r="C1130" s="122"/>
      <c r="D1130" s="123"/>
      <c r="E1130" s="123"/>
    </row>
    <row r="1131" spans="3:5" ht="15">
      <c r="C1131" s="122"/>
      <c r="D1131" s="123"/>
      <c r="E1131" s="123"/>
    </row>
    <row r="1132" spans="3:5" ht="15">
      <c r="C1132" s="122"/>
      <c r="D1132" s="123"/>
      <c r="E1132" s="123"/>
    </row>
    <row r="1133" spans="3:5" ht="15">
      <c r="C1133" s="122"/>
      <c r="D1133" s="123"/>
      <c r="E1133" s="123"/>
    </row>
    <row r="1134" spans="3:5" ht="15">
      <c r="C1134" s="122"/>
      <c r="D1134" s="123"/>
      <c r="E1134" s="123"/>
    </row>
    <row r="1135" spans="3:5" ht="15">
      <c r="C1135" s="122"/>
      <c r="D1135" s="123"/>
      <c r="E1135" s="123"/>
    </row>
    <row r="1136" spans="3:5" ht="15">
      <c r="C1136" s="122"/>
      <c r="D1136" s="123"/>
      <c r="E1136" s="123"/>
    </row>
    <row r="1137" spans="3:5" ht="15">
      <c r="C1137" s="122"/>
      <c r="D1137" s="123"/>
      <c r="E1137" s="123"/>
    </row>
    <row r="1138" spans="3:5" ht="15">
      <c r="C1138" s="122"/>
      <c r="D1138" s="123"/>
      <c r="E1138" s="123"/>
    </row>
    <row r="1139" spans="3:5" ht="15">
      <c r="C1139" s="122"/>
      <c r="D1139" s="123"/>
      <c r="E1139" s="123"/>
    </row>
    <row r="1140" spans="3:5" ht="15">
      <c r="C1140" s="122"/>
      <c r="D1140" s="123"/>
      <c r="E1140" s="123"/>
    </row>
    <row r="1141" spans="3:5" ht="15">
      <c r="C1141" s="122"/>
      <c r="D1141" s="123"/>
      <c r="E1141" s="123"/>
    </row>
    <row r="1142" spans="3:5" ht="15">
      <c r="C1142" s="122"/>
      <c r="D1142" s="123"/>
      <c r="E1142" s="123"/>
    </row>
    <row r="1143" spans="3:5" ht="15">
      <c r="C1143" s="122"/>
      <c r="D1143" s="123"/>
      <c r="E1143" s="123"/>
    </row>
    <row r="1144" spans="3:5" ht="15">
      <c r="C1144" s="122"/>
      <c r="D1144" s="123"/>
      <c r="E1144" s="123"/>
    </row>
    <row r="1145" spans="3:5" ht="15">
      <c r="C1145" s="122"/>
      <c r="D1145" s="123"/>
      <c r="E1145" s="123"/>
    </row>
    <row r="1146" spans="3:5" ht="15">
      <c r="C1146" s="122"/>
      <c r="D1146" s="123"/>
      <c r="E1146" s="123"/>
    </row>
    <row r="1147" spans="3:5" ht="15">
      <c r="C1147" s="122"/>
      <c r="D1147" s="123"/>
      <c r="E1147" s="123"/>
    </row>
    <row r="1148" spans="3:5" ht="15">
      <c r="C1148" s="122"/>
      <c r="D1148" s="123"/>
      <c r="E1148" s="123"/>
    </row>
    <row r="1149" spans="3:5" ht="15">
      <c r="C1149" s="122"/>
      <c r="D1149" s="123"/>
      <c r="E1149" s="123"/>
    </row>
    <row r="1150" spans="3:5" ht="15">
      <c r="C1150" s="122"/>
      <c r="D1150" s="123"/>
      <c r="E1150" s="123"/>
    </row>
    <row r="1151" spans="3:5" ht="15">
      <c r="C1151" s="122"/>
      <c r="D1151" s="123"/>
      <c r="E1151" s="123"/>
    </row>
    <row r="1152" spans="3:5" ht="15">
      <c r="C1152" s="122"/>
      <c r="D1152" s="123"/>
      <c r="E1152" s="123"/>
    </row>
    <row r="1153" spans="3:5" ht="15">
      <c r="C1153" s="122"/>
      <c r="D1153" s="123"/>
      <c r="E1153" s="123"/>
    </row>
    <row r="1154" spans="3:5" ht="15">
      <c r="C1154" s="122"/>
      <c r="D1154" s="123"/>
      <c r="E1154" s="123"/>
    </row>
    <row r="1155" spans="3:5" ht="15">
      <c r="C1155" s="122"/>
      <c r="D1155" s="123"/>
      <c r="E1155" s="123"/>
    </row>
    <row r="1156" spans="3:5" ht="15">
      <c r="C1156" s="122"/>
      <c r="D1156" s="123"/>
      <c r="E1156" s="123"/>
    </row>
    <row r="1157" spans="3:5" ht="15">
      <c r="C1157" s="122"/>
      <c r="D1157" s="123"/>
      <c r="E1157" s="123"/>
    </row>
    <row r="1158" spans="3:5" ht="15">
      <c r="C1158" s="122"/>
      <c r="D1158" s="123"/>
      <c r="E1158" s="123"/>
    </row>
    <row r="1159" spans="3:5" ht="15">
      <c r="C1159" s="122"/>
      <c r="D1159" s="123"/>
      <c r="E1159" s="123"/>
    </row>
    <row r="1160" spans="3:5" ht="15">
      <c r="C1160" s="122"/>
      <c r="D1160" s="123"/>
      <c r="E1160" s="123"/>
    </row>
    <row r="1161" spans="3:5" ht="15">
      <c r="C1161" s="122"/>
      <c r="D1161" s="123"/>
      <c r="E1161" s="123"/>
    </row>
    <row r="1162" spans="3:5" ht="15">
      <c r="C1162" s="122"/>
      <c r="D1162" s="123"/>
      <c r="E1162" s="123"/>
    </row>
    <row r="1163" spans="3:5" ht="15">
      <c r="C1163" s="122"/>
      <c r="D1163" s="123"/>
      <c r="E1163" s="123"/>
    </row>
    <row r="1164" spans="3:5" ht="15">
      <c r="C1164" s="122"/>
      <c r="D1164" s="123"/>
      <c r="E1164" s="123"/>
    </row>
    <row r="1165" spans="3:5" ht="15">
      <c r="C1165" s="122"/>
      <c r="D1165" s="123"/>
      <c r="E1165" s="123"/>
    </row>
    <row r="1166" spans="3:5" ht="15">
      <c r="C1166" s="122"/>
      <c r="D1166" s="123"/>
      <c r="E1166" s="123"/>
    </row>
    <row r="1167" spans="3:5" ht="15">
      <c r="C1167" s="122"/>
      <c r="D1167" s="123"/>
      <c r="E1167" s="123"/>
    </row>
    <row r="1168" spans="3:5" ht="15">
      <c r="C1168" s="122"/>
      <c r="D1168" s="123"/>
      <c r="E1168" s="123"/>
    </row>
    <row r="1169" spans="3:5" ht="15">
      <c r="C1169" s="122"/>
      <c r="D1169" s="123"/>
      <c r="E1169" s="123"/>
    </row>
    <row r="1170" spans="3:5" ht="15">
      <c r="C1170" s="122"/>
      <c r="D1170" s="123"/>
      <c r="E1170" s="123"/>
    </row>
    <row r="1171" spans="3:5" ht="15">
      <c r="C1171" s="122"/>
      <c r="D1171" s="123"/>
      <c r="E1171" s="123"/>
    </row>
    <row r="1172" spans="3:5" ht="15">
      <c r="C1172" s="122"/>
      <c r="D1172" s="123"/>
      <c r="E1172" s="123"/>
    </row>
    <row r="1173" spans="3:5" ht="15">
      <c r="C1173" s="122"/>
      <c r="D1173" s="123"/>
      <c r="E1173" s="123"/>
    </row>
    <row r="1174" spans="3:5" ht="15">
      <c r="C1174" s="122"/>
      <c r="D1174" s="123"/>
      <c r="E1174" s="123"/>
    </row>
    <row r="1175" spans="3:5" ht="15">
      <c r="C1175" s="122"/>
      <c r="D1175" s="123"/>
      <c r="E1175" s="123"/>
    </row>
    <row r="1176" spans="3:5" ht="15">
      <c r="C1176" s="122"/>
      <c r="D1176" s="123"/>
      <c r="E1176" s="123"/>
    </row>
    <row r="1177" spans="3:5" ht="15">
      <c r="C1177" s="122"/>
      <c r="D1177" s="123"/>
      <c r="E1177" s="123"/>
    </row>
    <row r="1178" spans="3:5" ht="15">
      <c r="C1178" s="122"/>
      <c r="D1178" s="123"/>
      <c r="E1178" s="123"/>
    </row>
    <row r="1179" spans="3:5" ht="15">
      <c r="C1179" s="122"/>
      <c r="D1179" s="123"/>
      <c r="E1179" s="123"/>
    </row>
    <row r="1180" spans="3:5" ht="15">
      <c r="C1180" s="122"/>
      <c r="D1180" s="123"/>
      <c r="E1180" s="123"/>
    </row>
    <row r="1181" spans="3:5" ht="15">
      <c r="C1181" s="122"/>
      <c r="D1181" s="123"/>
      <c r="E1181" s="123"/>
    </row>
    <row r="1182" spans="3:5" ht="15">
      <c r="C1182" s="122"/>
      <c r="D1182" s="123"/>
      <c r="E1182" s="123"/>
    </row>
    <row r="1183" spans="3:5" ht="15">
      <c r="C1183" s="122"/>
      <c r="D1183" s="123"/>
      <c r="E1183" s="123"/>
    </row>
    <row r="1184" spans="3:5" ht="15">
      <c r="C1184" s="122"/>
      <c r="D1184" s="123"/>
      <c r="E1184" s="123"/>
    </row>
    <row r="1185" spans="3:5" ht="15">
      <c r="C1185" s="122"/>
      <c r="D1185" s="123"/>
      <c r="E1185" s="123"/>
    </row>
    <row r="1186" spans="3:5" ht="15">
      <c r="C1186" s="122"/>
      <c r="D1186" s="123"/>
      <c r="E1186" s="123"/>
    </row>
    <row r="1187" spans="3:5" ht="15">
      <c r="C1187" s="122"/>
      <c r="D1187" s="123"/>
      <c r="E1187" s="123"/>
    </row>
    <row r="1188" spans="3:5" ht="15">
      <c r="C1188" s="122"/>
      <c r="D1188" s="123"/>
      <c r="E1188" s="123"/>
    </row>
    <row r="1189" spans="3:5" ht="15">
      <c r="C1189" s="122"/>
      <c r="D1189" s="123"/>
      <c r="E1189" s="123"/>
    </row>
    <row r="1190" spans="3:5" ht="15">
      <c r="C1190" s="122"/>
      <c r="D1190" s="123"/>
      <c r="E1190" s="123"/>
    </row>
    <row r="1191" spans="3:5" ht="15">
      <c r="C1191" s="122"/>
      <c r="D1191" s="123"/>
      <c r="E1191" s="123"/>
    </row>
    <row r="1192" spans="3:5" ht="15">
      <c r="C1192" s="122"/>
      <c r="D1192" s="123"/>
      <c r="E1192" s="123"/>
    </row>
    <row r="1193" spans="3:5" ht="15">
      <c r="C1193" s="122"/>
      <c r="D1193" s="123"/>
      <c r="E1193" s="123"/>
    </row>
    <row r="1194" spans="3:5" ht="15">
      <c r="C1194" s="122"/>
      <c r="D1194" s="123"/>
      <c r="E1194" s="123"/>
    </row>
    <row r="1195" spans="3:5" ht="15">
      <c r="C1195" s="122"/>
      <c r="D1195" s="123"/>
      <c r="E1195" s="123"/>
    </row>
    <row r="1196" spans="3:5" ht="15">
      <c r="C1196" s="122"/>
      <c r="D1196" s="123"/>
      <c r="E1196" s="123"/>
    </row>
    <row r="1197" spans="3:5" ht="15">
      <c r="C1197" s="122"/>
      <c r="D1197" s="123"/>
      <c r="E1197" s="123"/>
    </row>
    <row r="1198" spans="3:5" ht="15">
      <c r="C1198" s="122"/>
      <c r="D1198" s="123"/>
      <c r="E1198" s="123"/>
    </row>
    <row r="1199" spans="3:5" ht="15">
      <c r="C1199" s="122"/>
      <c r="D1199" s="123"/>
      <c r="E1199" s="123"/>
    </row>
    <row r="1200" spans="3:5" ht="15">
      <c r="C1200" s="122"/>
      <c r="D1200" s="123"/>
      <c r="E1200" s="123"/>
    </row>
  </sheetData>
  <sheetProtection/>
  <mergeCells count="8">
    <mergeCell ref="A19:A20"/>
    <mergeCell ref="B19:B20"/>
    <mergeCell ref="A9:C9"/>
    <mergeCell ref="A10:C10"/>
    <mergeCell ref="A11:C11"/>
    <mergeCell ref="A13:C13"/>
    <mergeCell ref="B15:C15"/>
    <mergeCell ref="B16:C16"/>
  </mergeCells>
  <printOptions/>
  <pageMargins left="0.1968503937007874" right="0" top="0.3937007874015748" bottom="0.5905511811023623" header="0.31496062992125984" footer="0.31496062992125984"/>
  <pageSetup horizontalDpi="600" verticalDpi="600" orientation="portrait" paperSize="9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Ekonomist_TG</cp:lastModifiedBy>
  <cp:lastPrinted>2019-01-09T02:34:59Z</cp:lastPrinted>
  <dcterms:created xsi:type="dcterms:W3CDTF">1996-10-08T23:32:33Z</dcterms:created>
  <dcterms:modified xsi:type="dcterms:W3CDTF">2019-01-09T03:01:36Z</dcterms:modified>
  <cp:category/>
  <cp:version/>
  <cp:contentType/>
  <cp:contentStatus/>
</cp:coreProperties>
</file>